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tonehavenassociates-my.sharepoint.com/personal/robert_ward_pf_global/Documents/R&amp;I/1 New buisness &amp; projects/Startup coalition/4 Data/Data Check/"/>
    </mc:Choice>
  </mc:AlternateContent>
  <xr:revisionPtr revIDLastSave="12" documentId="8_{58CA4495-5577-445D-84EC-320792FD45B7}" xr6:coauthVersionLast="47" xr6:coauthVersionMax="47" xr10:uidLastSave="{016A3A99-1910-43E9-885A-C0E13AC58F51}"/>
  <bookViews>
    <workbookView xWindow="34440" yWindow="-120"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3" i="3" l="1"/>
  <c r="C661" i="3"/>
  <c r="B21" i="141"/>
  <c r="B21" i="140"/>
  <c r="B18" i="139"/>
  <c r="B19" i="138"/>
  <c r="B19" i="137"/>
  <c r="B19" i="136"/>
  <c r="B19" i="135"/>
  <c r="B19" i="134"/>
  <c r="B19" i="133"/>
  <c r="B19" i="132"/>
  <c r="B20" i="131"/>
  <c r="B18" i="130"/>
  <c r="B17" i="129"/>
  <c r="B17" i="128"/>
  <c r="B17" i="127"/>
  <c r="B17" i="126"/>
  <c r="B17" i="125"/>
  <c r="B17" i="124"/>
  <c r="B17" i="123"/>
  <c r="B17" i="122"/>
  <c r="B17" i="121"/>
  <c r="B19" i="120"/>
  <c r="B22" i="119"/>
  <c r="B22" i="118"/>
  <c r="B22" i="117"/>
  <c r="B22" i="116"/>
  <c r="B22" i="115"/>
  <c r="B22" i="114"/>
  <c r="B22" i="113"/>
  <c r="B22" i="112"/>
  <c r="B23" i="111"/>
  <c r="B20" i="110"/>
  <c r="B20" i="109"/>
  <c r="B20" i="108"/>
  <c r="B20" i="107"/>
  <c r="B20" i="106"/>
  <c r="B20" i="105"/>
  <c r="B20" i="104"/>
  <c r="B19" i="103"/>
  <c r="B19" i="102"/>
  <c r="B19" i="101"/>
  <c r="B19" i="100"/>
  <c r="B19" i="99"/>
  <c r="B19" i="98"/>
  <c r="B19" i="97"/>
  <c r="B18" i="96"/>
  <c r="B17" i="95"/>
  <c r="B22" i="94"/>
  <c r="B19" i="93"/>
  <c r="B19" i="92"/>
  <c r="B19" i="91"/>
  <c r="B19" i="90"/>
  <c r="B19" i="89"/>
  <c r="B22" i="88"/>
  <c r="B18" i="87"/>
  <c r="B18" i="86"/>
  <c r="B16" i="85"/>
  <c r="B22" i="84"/>
  <c r="B19" i="83"/>
  <c r="B19" i="82"/>
  <c r="B19" i="81"/>
  <c r="B19" i="80"/>
  <c r="B19" i="79"/>
  <c r="B19" i="78"/>
  <c r="B19" i="77"/>
  <c r="B20" i="76"/>
  <c r="B20" i="75"/>
  <c r="B20" i="74"/>
  <c r="B20" i="73"/>
  <c r="B20" i="72"/>
  <c r="B20" i="71"/>
  <c r="B20" i="70"/>
  <c r="B20" i="69"/>
  <c r="B20" i="68"/>
  <c r="B20" i="67"/>
  <c r="B20" i="66"/>
  <c r="B19" i="65"/>
  <c r="B19" i="64"/>
  <c r="B19" i="63"/>
  <c r="B19" i="62"/>
  <c r="B19" i="61"/>
  <c r="B19" i="60"/>
  <c r="B19" i="59"/>
  <c r="B19" i="58"/>
  <c r="B19" i="57"/>
  <c r="B23" i="56"/>
  <c r="B17" i="55"/>
  <c r="B19" i="54"/>
  <c r="B19" i="53"/>
  <c r="B19" i="52"/>
  <c r="B19" i="51"/>
  <c r="B18" i="50"/>
  <c r="B18" i="49"/>
  <c r="B17" i="48"/>
  <c r="B18" i="47"/>
  <c r="B18" i="46"/>
  <c r="B18" i="45"/>
  <c r="B18" i="44"/>
  <c r="B18" i="43"/>
  <c r="B19" i="42"/>
  <c r="B19" i="41"/>
  <c r="B19" i="40"/>
  <c r="B19" i="39"/>
  <c r="B19" i="38"/>
  <c r="B16" i="37"/>
  <c r="B16" i="36"/>
  <c r="B16" i="35"/>
  <c r="B16" i="34"/>
  <c r="B16" i="33"/>
  <c r="B19" i="32"/>
  <c r="B17" i="31"/>
  <c r="B17" i="30"/>
  <c r="B17" i="29"/>
  <c r="B17" i="28"/>
  <c r="B17" i="27"/>
  <c r="B17" i="26"/>
  <c r="B19" i="25"/>
  <c r="B19" i="24"/>
  <c r="B19" i="23"/>
  <c r="B19" i="22"/>
  <c r="B19" i="21"/>
  <c r="B19" i="20"/>
  <c r="B19" i="19"/>
  <c r="B19" i="18"/>
  <c r="B19" i="17"/>
  <c r="B19" i="16"/>
  <c r="B21" i="15"/>
  <c r="B21" i="14"/>
  <c r="B19" i="13"/>
  <c r="B21" i="12"/>
  <c r="B18" i="11"/>
  <c r="B16" i="10"/>
  <c r="B16" i="9"/>
  <c r="B16" i="8"/>
  <c r="B16" i="7"/>
  <c r="B16" i="6"/>
  <c r="B16" i="5"/>
  <c r="B19" i="4"/>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<sst xmlns="http://schemas.openxmlformats.org/spreadsheetml/2006/main" count="6939" uniqueCount="493">
  <si>
    <t>PF Global Poll for Startup Coalition (Business)</t>
  </si>
  <si>
    <t>Fieldwork:</t>
  </si>
  <si>
    <t>24 Sep 2026 - 29 Sep 2026</t>
  </si>
  <si>
    <t>Interview Method:</t>
  </si>
  <si>
    <t>Online Survey</t>
  </si>
  <si>
    <t>Population represented:</t>
  </si>
  <si>
    <t>UK Business Decision Makers, predominantly from businesses with online sales</t>
  </si>
  <si>
    <t>Sample size:</t>
  </si>
  <si>
    <t>Row order:</t>
  </si>
  <si>
    <t>Ordered by Total % (multiselect questions)</t>
  </si>
  <si>
    <t>Methodology:</t>
  </si>
  <si>
    <t>All results are weighted using Iterative Proportional Fitting, or 'Raking'. The results are weighted by region to the number of UK businesses in each region according to DBT Business Population Estimates 2025, and by business size to the survey's quota targets.</t>
  </si>
  <si>
    <t>PF Global is a member of the BPC and abides by its rules. For more information please contact the PF Global polling team:</t>
  </si>
  <si>
    <t>Table of Contents</t>
  </si>
  <si>
    <t>Table #</t>
  </si>
  <si>
    <t>Individual Tables</t>
  </si>
  <si>
    <t>Full Result Row</t>
  </si>
  <si>
    <t>Question Base</t>
  </si>
  <si>
    <t>BASE: All Respondents</t>
  </si>
  <si>
    <t>BASE: Respondents who answered this question (93 of 501)</t>
  </si>
  <si>
    <t>BASE: Respondents who answered "Have a physical premises (e.g. an office, a shop)" = "No" (199 of 501)</t>
  </si>
  <si>
    <t>BASE: Respondents who answered "Have a physical premises (e.g. an office, a shop)" = "No" (197 of 501)</t>
  </si>
  <si>
    <t>Full Results</t>
  </si>
  <si>
    <t>Gender</t>
  </si>
  <si>
    <t>Seniority</t>
  </si>
  <si>
    <t>Region</t>
  </si>
  <si>
    <t>Business Size</t>
  </si>
  <si>
    <t>Business Size (Combined)</t>
  </si>
  <si>
    <t>Total</t>
  </si>
  <si>
    <t>Male</t>
  </si>
  <si>
    <t>Female</t>
  </si>
  <si>
    <t>Founder or co-founder</t>
  </si>
  <si>
    <t>C-level (CEO, CMO, CIO, etc.)</t>
  </si>
  <si>
    <t>West Midlands</t>
  </si>
  <si>
    <t>East of England</t>
  </si>
  <si>
    <t>London</t>
  </si>
  <si>
    <t>East Midlands</t>
  </si>
  <si>
    <t>Wales</t>
  </si>
  <si>
    <t>South West</t>
  </si>
  <si>
    <t>South East</t>
  </si>
  <si>
    <t>Yorkshire and the Humber</t>
  </si>
  <si>
    <t>North West</t>
  </si>
  <si>
    <t>North East</t>
  </si>
  <si>
    <t>Scotland</t>
  </si>
  <si>
    <t>Northern Ireland</t>
  </si>
  <si>
    <t>1 - Sole trader</t>
  </si>
  <si>
    <t>2-4</t>
  </si>
  <si>
    <t>5-9</t>
  </si>
  <si>
    <t>10-24</t>
  </si>
  <si>
    <t>25-49</t>
  </si>
  <si>
    <t>50-99</t>
  </si>
  <si>
    <t>100-249</t>
  </si>
  <si>
    <t>250-499</t>
  </si>
  <si>
    <t>500+</t>
  </si>
  <si>
    <t>SME's</t>
  </si>
  <si>
    <t>Large Businesses</t>
  </si>
  <si>
    <t>Total sample (unweighted)</t>
  </si>
  <si>
    <t>Total sample (weighted)</t>
  </si>
  <si>
    <t>Which of the following does your company tend to sell to?</t>
  </si>
  <si>
    <t>Unweighted</t>
  </si>
  <si>
    <t>Weighted</t>
  </si>
  <si>
    <t>Consumers</t>
  </si>
  <si>
    <t>Businesses</t>
  </si>
  <si>
    <t>Government or public agencies</t>
  </si>
  <si>
    <t>Non-profits</t>
  </si>
  <si>
    <t>Not applicable</t>
  </si>
  <si>
    <t>Don't know</t>
  </si>
  <si>
    <t>Does your business do/have any of the following?: Sell physical products online (e.g. for delivery)</t>
  </si>
  <si>
    <t>Yes</t>
  </si>
  <si>
    <t>No</t>
  </si>
  <si>
    <t>Does your business do/have any of the following?: Sell non-physical products online (e.g. software, consultancy)</t>
  </si>
  <si>
    <t>Does your business do/have any of the following?: Have a website</t>
  </si>
  <si>
    <t>Does your business do/have any of the following?: Have social media business page or account (e.g. Facebook, Instagram, Twitter)</t>
  </si>
  <si>
    <t>Does your business do/have any of the following?: Have a physical premises (e.g. an office, a shop)</t>
  </si>
  <si>
    <t>How likely or unlikely is it that your business will adopt more digital tools or technologies in the upcoming year?</t>
  </si>
  <si>
    <t>Very unlikely</t>
  </si>
  <si>
    <t>Somewhat unlikely</t>
  </si>
  <si>
    <t>Somewhat likely</t>
  </si>
  <si>
    <t>Very likely</t>
  </si>
  <si>
    <t>You said you are unlikely to adopt more digital tools in your business. What are the main reasons for this?</t>
  </si>
  <si>
    <t>BASE: Respondents who answered this question (19% of total)</t>
  </si>
  <si>
    <t>Digital tools are too expensive</t>
  </si>
  <si>
    <t>Digital tools are not possible to integrate with our current tools</t>
  </si>
  <si>
    <t>Our employees do not know how to use digital tools</t>
  </si>
  <si>
    <t>I don't know what digital tools would be useful for</t>
  </si>
  <si>
    <t>My business has no need for new digital tools</t>
  </si>
  <si>
    <t>We have other priorities besides digital tools for this year</t>
  </si>
  <si>
    <t>Other, please specify</t>
  </si>
  <si>
    <t>How important or unimportant is your business' online presence to the success of your business?</t>
  </si>
  <si>
    <t>Very unimportant</t>
  </si>
  <si>
    <t>Somewhat unimportant</t>
  </si>
  <si>
    <t>Neither important or unimportant</t>
  </si>
  <si>
    <t>Somewhat important</t>
  </si>
  <si>
    <t>Very important</t>
  </si>
  <si>
    <t>What percentage of your business sales would you estimate come from online sales?</t>
  </si>
  <si>
    <t>None (0%)</t>
  </si>
  <si>
    <t>A small minority (1%–19%)</t>
  </si>
  <si>
    <t>A minority (20%–39%)</t>
  </si>
  <si>
    <t>Around half (40%–59%)</t>
  </si>
  <si>
    <t>A majority (60%–79%)</t>
  </si>
  <si>
    <t>A large majority (80%–99%)</t>
  </si>
  <si>
    <t>All of it (100%)</t>
  </si>
  <si>
    <t>And what proportion of your sales would you say come through online sales via a third party? (Such as an Online Marketplace)</t>
  </si>
  <si>
    <t>Do you agree or disagree with the following statements?: My sales have increased since I started selling online</t>
  </si>
  <si>
    <t>Strongly agree</t>
  </si>
  <si>
    <t>Somewhat agree</t>
  </si>
  <si>
    <t>Neither agree or disagree</t>
  </si>
  <si>
    <t>Somewhat disagree</t>
  </si>
  <si>
    <t>Strongly disagree</t>
  </si>
  <si>
    <t>Do you agree or disagree with the following statements?: Selling online is a key part of my business strategy</t>
  </si>
  <si>
    <t>Do you agree or disagree with the following statements?: In five years time I will be selling more of my goods/services online than I do today</t>
  </si>
  <si>
    <t>Neither agree nor disagree</t>
  </si>
  <si>
    <t>Do you agree or disagree with the following statements?: In five years time most businesses will be selling more of their goods/services online than they do today</t>
  </si>
  <si>
    <t>Do you agree or disagree with the following statements?: Businesses who do not adopt digital tools will struggle in the future</t>
  </si>
  <si>
    <t>Do you agree or disagree with the following statements?: People expect to be able to have the choice of going either into a physical store or shopping online</t>
  </si>
  <si>
    <t>Do you agree or disagree with the following statements?: Shopping in person will continue to exist alongside online shopping</t>
  </si>
  <si>
    <t>Do you agree or disagree with the following statements?: A physical premises will continue to be important to my business in the future</t>
  </si>
  <si>
    <t>Has your business ever considered taking on physical premises, such as a shop, unit or studio?</t>
  </si>
  <si>
    <t>BASE: Respondents who answered "Have a physical premises (e.g. an office, a shop)" = "No"</t>
  </si>
  <si>
    <t>Yes, and we are actively looking</t>
  </si>
  <si>
    <t>Yes, but we decided against it</t>
  </si>
  <si>
    <t>No, we have never considered it</t>
  </si>
  <si>
    <t>How much difference, if any, would each of the following make to whether your business took on a high street unit?: No business rates for the first year</t>
  </si>
  <si>
    <t>A big difference</t>
  </si>
  <si>
    <t>A small difference</t>
  </si>
  <si>
    <t>No difference</t>
  </si>
  <si>
    <t>How much difference, if any, would each of the following make to whether your business took on a high street unit?: Rates charged pro-rata for a short-term or seasonal let</t>
  </si>
  <si>
    <t>How much difference, if any, would each of the following make to whether your business took on a high street unit?: A standard, short-form lease you did not need a solicitor to review</t>
  </si>
  <si>
    <t>How much difference, if any, would each of the following make to whether your business took on a high street unit?: A single point of contact at the local council for permits and licences</t>
  </si>
  <si>
    <t>If business rates were waived for the first year, how likely would your business be to take on a high street unit in the next two years?</t>
  </si>
  <si>
    <t>We are already planning to</t>
  </si>
  <si>
    <t>Fairly likely</t>
  </si>
  <si>
    <t>Not very likely</t>
  </si>
  <si>
    <t>Not at all likely</t>
  </si>
  <si>
    <t>How much, if anything, have you heard about each of the following changes to rules and regulations for businesses?: The higher business rates charge from April 2026 on the most valuable properties, including large distribution warehouses</t>
  </si>
  <si>
    <t>I have heard a lot about this</t>
  </si>
  <si>
    <t>I have heard a little about this</t>
  </si>
  <si>
    <t>I have heard nothing about this</t>
  </si>
  <si>
    <t>How much, if anything, have you heard about each of the following changes to rules and regulations for businesses?: Ending the rule that lets parcels worth £135 or less come into the UK without customs duty</t>
  </si>
  <si>
    <t>How much, if anything, have you heard about each of the following changes to rules and regulations for businesses?: Plans to make online marketplaces responsible for collecting the VAT on sales made by UK businesses on their sites</t>
  </si>
  <si>
    <t>How much, if anything, have you heard about each of the following changes to rules and regulations for businesses?: New product safety rules that would, for the first time, place legal duties on online marketplaces and require safety information on listings</t>
  </si>
  <si>
    <t>And what effect, if any, do you think each of these will have on your business?: The most valuable business properties, including large distribution warehouses, paying a higher rate of business rates, while shops, pubs and restaurants pay less.</t>
  </si>
  <si>
    <t>A big negative effect</t>
  </si>
  <si>
    <t>A small negative effect</t>
  </si>
  <si>
    <t>No real effect either way</t>
  </si>
  <si>
    <t>A small positive effect</t>
  </si>
  <si>
    <t>A big positive effect</t>
  </si>
  <si>
    <t>And what effect, if any, do you think each of these will have on your business?: An end to the rule that lets parcels worth £135 or less enter the UK without customs duty.</t>
  </si>
  <si>
    <t>And what effect, if any, do you think each of these will have on your business?: Making online marketplaces responsible for collecting VAT on sales by UK businesses on their sites.</t>
  </si>
  <si>
    <t>And what effect, if any, do you think each of these will have on your business?: New product safety rules that would place legal duties on online marketplaces for the first time, and require sellers to show safety information on their listings.</t>
  </si>
  <si>
    <t>For each of the following changes, who do you think would end up paying the cost in practice?: A higher business rates charge on large distribution warehouses</t>
  </si>
  <si>
    <t>The large companies or platforms themselves</t>
  </si>
  <si>
    <t>Small businesses that sell through platforms</t>
  </si>
  <si>
    <t>Shoppers, through higher prices</t>
  </si>
  <si>
    <t>No one in particular</t>
  </si>
  <si>
    <t>For each of the following changes, who do you think would end up paying the cost in practice?: Making online marketplaces responsible for the VAT on sales by UK businesses</t>
  </si>
  <si>
    <t>For each of the following changes, who do you think would end up paying the cost in practice?: Ending duty-free treatment for parcels worth £135 or less</t>
  </si>
  <si>
    <t>For each of the following changes, who do you think would end up paying the cost in practice?: New product safety duties on online marketplaces</t>
  </si>
  <si>
    <t>Which of the following best describes your business's VAT position?</t>
  </si>
  <si>
    <t>Registered for VAT because turnover is above the threshold</t>
  </si>
  <si>
    <t>Registered for VAT voluntarily, below the threshold</t>
  </si>
  <si>
    <t>Not registered for VAT</t>
  </si>
  <si>
    <t>At the moment, online marketplaces collect VAT on sales by sellers based outside the UK, while UK businesses pay any VAT due themselves. Some overseas sellers are thought to avoid VAT by falsely claiming to be UK-based, which lets them charge lower prices. To what extent, if at all, do you feel your business loses sales to online sellers who do not pay the VAT they should?</t>
  </si>
  <si>
    <t>A great deal</t>
  </si>
  <si>
    <t>A fair amount</t>
  </si>
  <si>
    <t>Not very much</t>
  </si>
  <si>
    <t>Not at all</t>
  </si>
  <si>
    <t>If marketplaces became responsible for collecting VAT on sales by UK businesses, which comes closest to your view on which sellers this should apply to?</t>
  </si>
  <si>
    <t>All sellers, whatever their size</t>
  </si>
  <si>
    <t>All sellers except the very smallest</t>
  </si>
  <si>
    <t>Only sellers whose sales are above the VAT registration threshold (currently £90,000 a year)</t>
  </si>
  <si>
    <t>It should not apply to UK businesses at all</t>
  </si>
  <si>
    <t>And to what extent would you support or oppose each of the following?: Keeping the zero VAT rate for goods that currently have it, such as children's clothes and books</t>
  </si>
  <si>
    <t>Strongly support</t>
  </si>
  <si>
    <t>Somewhat support</t>
  </si>
  <si>
    <t>Neither support nor oppose</t>
  </si>
  <si>
    <t>Somewhat oppose</t>
  </si>
  <si>
    <t>Strongly oppose</t>
  </si>
  <si>
    <t>And to what extent would you support or oppose each of the following?: Applying the rules to sales to other businesses, not just to consumers</t>
  </si>
  <si>
    <t>And to what extent would you support or oppose each of the following?: Leaving second-hand goods out of the rules, with clear checks to confirm goods really are second-hand</t>
  </si>
  <si>
    <t>Which approach do you think is more likely to keep products safe?</t>
  </si>
  <si>
    <t>Having one clearly identified business responsible for making sure a product meets key safety requirements</t>
  </si>
  <si>
    <t>Having each business at every stage of the supply chain involved in selling or handling a product carry out its own safety checks</t>
  </si>
  <si>
    <t>Neither is more likely than the other</t>
  </si>
  <si>
    <t>Some products may in future carry a digital record, accessible by scanning a QR code or similar link, containing key information about the product - such as who made it, where it came from, and relevant safety and compliance information. Which of the following benefits, if any, do you think this would bring to your business? Please select all that apply.</t>
  </si>
  <si>
    <t>Giving your customers greater confidence in your products</t>
  </si>
  <si>
    <t>Making it easier to get information from your manufacturers and suppliers</t>
  </si>
  <si>
    <t>Making it easier to demonstrate that your products comply with the rules</t>
  </si>
  <si>
    <t>Helping businesses identify the UK Responsible Person (for product safety)</t>
  </si>
  <si>
    <t>Making it easier to sell into different markets</t>
  </si>
  <si>
    <t>Reducing duplicated requests for the same product information</t>
  </si>
  <si>
    <t>Reusing the same compliance information across the UK and EU</t>
  </si>
  <si>
    <t>Managing recalls</t>
  </si>
  <si>
    <t>None of these - it would add cost and effort without a benefit</t>
  </si>
  <si>
    <t>At the moment, if someone buys an unsafe product online, the legal responsibility mostly falls on the company that made it, the company that brought it into the UK, or the shop that sold it. Online marketplaces themselves (for example Amazon, eBay, Etsy or TikTok Shop) carry out their own due diligence, but are not currently covered by these rules, including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your business?: Your prices for customers increase</t>
  </si>
  <si>
    <t>At the moment, if someone buys an unsafe product online, the legal responsibility mostly falls on the company that made it, the company that brought it into the UK, or the shop that sold it. Online marketplaces themselves (for example Amazon, eBay, Etsy or TikTok Shop) carry out their own due diligence, but are not currently covered by these rules, including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your business?: You spend more time on product safety documentation and compliance requirements</t>
  </si>
  <si>
    <t>At the moment, if someone buys an unsafe product online, the legal responsibility mostly falls on the company that made it, the company that brought it into the UK, or the shop that sold it. Online marketplaces themselves (for example Amazon, eBay, Etsy or TikTok Shop) carry out their own due diligence, but are not currently covered by these rules, including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your business?: The fees marketplaces charge you to sell go up</t>
  </si>
  <si>
    <t>At the moment, if someone buys an unsafe product online, the legal responsibility mostly falls on the company that made it, the company that brought it into the UK, or the shop that sold it. Online marketplaces themselves (for example Amazon, eBay, Etsy or TikTok Shop) carry out their own due diligence, but are not currently covered by these rules, including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your business?: New products take longer to get listed and on sale</t>
  </si>
  <si>
    <t>At the moment, if someone buys an unsafe product online, the legal responsibility mostly falls on the company that made it, the company that brought it into the UK, or the shop that sold it. Online marketplaces themselves (for example Amazon, eBay, Etsy or TikTok Shop) carry out their own due diligence, but are not currently covered by these rules, including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your business?: You can afford to employ fewer people</t>
  </si>
  <si>
    <t>At the moment, if someone buys an unsafe product online, the legal responsibility mostly falls on the company that made it, the company that brought it into the UK, or the shop that sold it. Online marketplaces themselves (for example Amazon, eBay, Etsy or TikTok Shop) carry out their own due diligence, but are not currently covered by these rules, including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your business?: Your overall sales and turnover fall</t>
  </si>
  <si>
    <t>At the moment, if someone buys an unsafe product online, the legal responsibility mostly falls on the company that made it, the company that brought it into the UK, or the shop that sold it. Online marketplaces themselves (for example Amazon, eBay, Etsy or TikTok Shop) carry out their own due diligence, but are not currently covered by these rules, including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your business?: You sell to fewer customers outside the UK</t>
  </si>
  <si>
    <t>At the moment, if someone buys an unsafe product online, the legal responsibility mostly falls on the company that made it, the company that brought it into the UK, or the shop that sold it. Online marketplaces themselves (for example Amazon, eBay, Etsy or TikTok Shop) carry out their own due diligence, but are not currently covered by these rules, including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your business?: You can offer a narrower range of products</t>
  </si>
  <si>
    <t>Thinking about your own business, how easy or difficult would you find each of the following?: Providing safety documentation for every product you list</t>
  </si>
  <si>
    <t>We already do this</t>
  </si>
  <si>
    <t>Very easy</t>
  </si>
  <si>
    <t>Quite easy</t>
  </si>
  <si>
    <t>Quite difficult</t>
  </si>
  <si>
    <t>Very difficult</t>
  </si>
  <si>
    <t>Thinking about your own business, how easy or difficult would you find each of the following?: Keeping records of your suppliers and where products are made</t>
  </si>
  <si>
    <t>Thinking about your own business, how easy or difficult would you find each of the following?: Providing product information in a digital format such as a QR code record</t>
  </si>
  <si>
    <t>Thinking about your own business, how easy or difficult would you find each of the following?: Carrying out or commissioning physical testing of a product</t>
  </si>
  <si>
    <t>Thinking about your own business, how easy or difficult would you find each of the following?: Finding the staff time to handle the extra paperwork</t>
  </si>
  <si>
    <t>Thinking about your own business, how easy or difficult would you find each of the following?: Understanding what the rules require of you</t>
  </si>
  <si>
    <t>Thinking about your own business, how easy or difficult would you find each of the following?: Appointing and verifying a UK Responsible Person</t>
  </si>
  <si>
    <t>Thinking about your own business, how easy or difficult would you find each of the following?: Accessing compliance information</t>
  </si>
  <si>
    <t>If these product safety duties came in roughly how much additional time and cost do you think your business would face in a typical month? a) Additional staff time per month:</t>
  </si>
  <si>
    <t>None</t>
  </si>
  <si>
    <t>Under 2 hours</t>
  </si>
  <si>
    <t>2-5 hours</t>
  </si>
  <si>
    <t>6-10 hours</t>
  </si>
  <si>
    <t>11-20 hours</t>
  </si>
  <si>
    <t>More than 20 hours</t>
  </si>
  <si>
    <t>b) Additional direct cost per month:</t>
  </si>
  <si>
    <t>Under £100</t>
  </si>
  <si>
    <t>£100-499</t>
  </si>
  <si>
    <t>£500-999</t>
  </si>
  <si>
    <t>£1,000-4,999</t>
  </si>
  <si>
    <t>£5,000 or more</t>
  </si>
  <si>
    <t>How likely or unlikely do you think each of the following would be for your business if these duties came in? As a reminder, new product safety rules that would place legal duties on online marketplaces for the first time, and require sellers to show safety information on their listings.: Having to remove one or more products from sale</t>
  </si>
  <si>
    <t>Neither</t>
  </si>
  <si>
    <t>Fairly unlikely</t>
  </si>
  <si>
    <t>How likely or unlikely do you think each of the following would be for your business if these duties came in? As a reminder, new product safety rules that would place legal duties on online marketplaces for the first time, and require sellers to show safety information on their listings.: Being delisted or suspended by a marketplace while paperwork was checked</t>
  </si>
  <si>
    <t>How likely or unlikely do you think each of the following would be for your business if these duties came in? As a reminder, new product safety rules that would place legal duties on online marketplaces for the first time, and require sellers to show safety information on their listings.: Deciding not to launch a new product</t>
  </si>
  <si>
    <t>How likely or unlikely do you think each of the following would be for your business if these duties came in? As a reminder, new product safety rules that would place legal duties on online marketplaces for the first time, and require sellers to show safety information on their listings.: Deciding to stop selling through a third-party marketplace</t>
  </si>
  <si>
    <t>How likely or unlikely do you think each of the following would be for your business if these duties came in? As a reminder, new product safety rules that would place legal duties on online marketplaces for the first time, and require sellers to show safety information on their listings.: Passing additional costs on to customers</t>
  </si>
  <si>
    <t>How likely or unlikely do you think each of the following would be for your business if these duties came in? As a reminder, new product safety rules that would place legal duties on online marketplaces for the first time, and require sellers to show safety information on their listings.: Reducing the number of markets you sell into.</t>
  </si>
  <si>
    <t>Who, if anyone, do you think would benefit most from placing these duties on marketplaces?</t>
  </si>
  <si>
    <t>Large, established sellers</t>
  </si>
  <si>
    <t>Small and newer businesses</t>
  </si>
  <si>
    <t>Sellers based in the UK</t>
  </si>
  <si>
    <t>Sellers based outside the UK</t>
  </si>
  <si>
    <t>The online marketplaces themselves</t>
  </si>
  <si>
    <t>Manufacturers</t>
  </si>
  <si>
    <t>Regulators</t>
  </si>
  <si>
    <t>No one</t>
  </si>
  <si>
    <t>Under the rules being considered, some online marketplaces would have to meet more safety obligations than others, depending on how their business is set up - for example, whether they store and deliver products themselves as well as hosting the listing. Thinking about two marketplaces selling the same product, do you think that they should face the same safety obligations regardless of how their business is set up?</t>
  </si>
  <si>
    <t>If some online marketplaces had to carry out more safety checks than others, what effect, if any, do you think that would have on where products are sold?</t>
  </si>
  <si>
    <t>Sellers of unsafe products would move to the marketplaces with fewer checks</t>
  </si>
  <si>
    <t>Legitimate sellers would move to the marketplaces with fewer checks to reduce their admin</t>
  </si>
  <si>
    <t>It would make no real difference to where products are sold</t>
  </si>
  <si>
    <t>It would raise standards across all marketplaces</t>
  </si>
  <si>
    <t>Does your business do any of the following?</t>
  </si>
  <si>
    <t>Sell products or services to customers in the EU</t>
  </si>
  <si>
    <t>Buy products, parts or materials from suppliers in the EU</t>
  </si>
  <si>
    <t>Hold stock, or have staff or premises, in the EU</t>
  </si>
  <si>
    <t>None of these</t>
  </si>
  <si>
    <t>Since Brexit, the UK and the EU have been setting their own rules on product safety and labelling. Has your business done any of the following as a result? Please select all that apply.</t>
  </si>
  <si>
    <t>Taken external advice on the differences</t>
  </si>
  <si>
    <t>Decided not to sell a product in one of the two markets</t>
  </si>
  <si>
    <t>Changed a product's specification or documentation for one market</t>
  </si>
  <si>
    <t>Not applicable - we do not sell in both markets</t>
  </si>
  <si>
    <t>Paid for separate testing or certification</t>
  </si>
  <si>
    <t>Changed the labelling or packaging on a product for one market</t>
  </si>
  <si>
    <t>Held separate stock for the UK and the EU</t>
  </si>
  <si>
    <t>In the EU, every product sold must have a named business inside the EU that is responsible for it, listings have to carry set safety information, and from 2027 some products will need a digital product passport with structured data about what is in them. The UK is drawing up its own new product safety rules, which are similar in places but not the same, and does not currently plan to require a named contact in the UK. Businesses selling in both markets may have to meet both sets of rules. What effect, if any, would each of the following have on your business's costs?: Meeting two separate sets of product safety rules, one for the UK and one for the EU</t>
  </si>
  <si>
    <t>Increase our costs a lot</t>
  </si>
  <si>
    <t>Increase them a little</t>
  </si>
  <si>
    <t>Reduce them a little</t>
  </si>
  <si>
    <t>Reduce them a lot</t>
  </si>
  <si>
    <t>In the EU, every product sold must have a named business inside the EU that is responsible for it, listings have to carry set safety information, and from 2027 some products will need a digital product passport with structured data about what is in them. The UK is drawing up its own new product safety rules, which are similar in places but not the same, and does not currently plan to require a named contact in the UK. Businesses selling in both markets may have to meet both sets of rules. What effect, if any, would each of the following have on your business's costs?: Having to appoint a named business in the EU to be responsible for our products</t>
  </si>
  <si>
    <t>In the EU, every product sold must have a named business inside the EU that is responsible for it, listings have to carry set safety information, and from 2027 some products will need a digital product passport with structured data about what is in them. The UK is drawing up its own new product safety rules, which are similar in places but not the same, and does not currently plan to require a named contact in the UK. Businesses selling in both markets may have to meet both sets of rules. What effect, if any, would each of the following have on your business's costs?: Different labelling and product information for UK and EU customers</t>
  </si>
  <si>
    <t>In the EU, every product sold must have a named business inside the EU that is responsible for it, listings have to carry set safety information, and from 2027 some products will need a digital product passport with structured data about what is in them. The UK is drawing up its own new product safety rules, which are similar in places but not the same, and does not currently plan to require a named contact in the UK. Businesses selling in both markets may have to meet both sets of rules. What effect, if any, would each of the following have on your business's costs?: Holding separate stock for each market</t>
  </si>
  <si>
    <t>If the UK and EU required the same product to meet different safety or labelling requirements, what impact would this have on your business? Please select all that apply.</t>
  </si>
  <si>
    <t>Making you more likely to prioritise one market over the other</t>
  </si>
  <si>
    <t>Additional time and cost to comply</t>
  </si>
  <si>
    <t>Making it harder to sell in both markets</t>
  </si>
  <si>
    <t>Reducing the range of products you sell</t>
  </si>
  <si>
    <t>No material impact</t>
  </si>
  <si>
    <t>Increasing the range of products you sell</t>
  </si>
  <si>
    <t>Making it easier to sell in both markets</t>
  </si>
  <si>
    <t>Reduced time and cost to comply</t>
  </si>
  <si>
    <t>Which of the following comes closest to your view on how the UK's product safety rules should relate to the EU's?</t>
  </si>
  <si>
    <t>The UK should adopt the same rules as the EU</t>
  </si>
  <si>
    <t>The UK should set its own rules, but keep them closely aligned with the EU's where possible</t>
  </si>
  <si>
    <t>The UK should set its own rules, whether or not they end up different from the EU's</t>
  </si>
  <si>
    <t>How important is it to your business that UK and EU rules on products have compatible product safety outcomes and systems?</t>
  </si>
  <si>
    <t>Fairly important</t>
  </si>
  <si>
    <t>Not very important</t>
  </si>
  <si>
    <t>Not important at all</t>
  </si>
  <si>
    <t>If your business had to meet two sets of rules at once, including different product safety information, Responsible Person arrangements and Digital Product Records, what effect would that have on each of the following?: Investing in new products or equipment</t>
  </si>
  <si>
    <t>Much harder</t>
  </si>
  <si>
    <t>A little harder</t>
  </si>
  <si>
    <t>A little easier</t>
  </si>
  <si>
    <t>Much easier</t>
  </si>
  <si>
    <t>If your business had to meet two sets of rules at once, including different product safety information, Responsible Person arrangements and Digital Product Records, what effect would that have on each of the following?: Growing the business overall</t>
  </si>
  <si>
    <t>If your business had to meet two sets of rules at once, including different product safety information, Responsible Person arrangements and Digital Product Records, what effect would that have on each of the following?: Selling to customers in the EU</t>
  </si>
  <si>
    <t>If your business had to meet two sets of rules at once, including different product safety information, Responsible Person arrangements and Digital Product Records, what effect would that have on each of the following?: Selling to customers in the UK</t>
  </si>
  <si>
    <t>If your business had to meet two sets of rules at once, including different product safety information, Responsible Person arrangements and Digital Product Records, what effect would that have on each of the following?: Taking on more staff</t>
  </si>
  <si>
    <t>If your business had to meet two sets of rules at once, including different product safety information, Responsible Person arrangements and Digital Product Records, what effect would that have on each of the following?: Deciding which products to stock or make</t>
  </si>
  <si>
    <t>Suppose the UK and the EU had compatible product safety requirements, so a product that met the rules in one market would largely meet them in the other. What effect, if any, do you think this would have on each of the following?: Your business's costs of complying with product safety rules</t>
  </si>
  <si>
    <t>Very positive</t>
  </si>
  <si>
    <t>Quite positive</t>
  </si>
  <si>
    <t>No real difference</t>
  </si>
  <si>
    <t>Quite negative</t>
  </si>
  <si>
    <t>Very negative</t>
  </si>
  <si>
    <t>Suppose the UK and the EU had compatible product safety requirements, so a product that met the rules in one market would largely meet them in the other. What effect, if any, do you think this would have on each of the following?: Your business's ability to sell in both the UK and the EU</t>
  </si>
  <si>
    <t>Suppose the UK and the EU had compatible product safety requirements, so a product that met the rules in one market would largely meet them in the other. What effect, if any, do you think this would have on each of the following?: The range of products available to customers in the UK</t>
  </si>
  <si>
    <t>Suppose the UK and the EU had compatible product safety requirements, so a product that met the rules in one market would largely meet them in the other. What effect, if any, do you think this would have on each of the following?: The ability of small businesses to compete with larger ones</t>
  </si>
  <si>
    <t>Suppose the UK and the EU had compatible product safety requirements, so a product that met the rules in one market would largely meet them in the other. What effect, if any, do you think this would have on each of the following?: How easy it is for your business to get reliable safety information from manufacturers and suppliers</t>
  </si>
  <si>
    <t>Suppose the UK and the EU had compatible product safety requirements, so a product that met the rules in one market would largely meet them in the other. What effect, if any, do you think this would have on each of the following?: How easy it is for customers to find reliable safety information about a product</t>
  </si>
  <si>
    <t>Thinking about how online shopping might change over the next three to five years, please put the following in order from the change your business would most like to see to the change it would least like to see.: More automated selling (i.e. using tools that find and buy things for customers)</t>
  </si>
  <si>
    <t>1</t>
  </si>
  <si>
    <t>2</t>
  </si>
  <si>
    <t>3</t>
  </si>
  <si>
    <t>4</t>
  </si>
  <si>
    <t>5</t>
  </si>
  <si>
    <t>6</t>
  </si>
  <si>
    <t>7</t>
  </si>
  <si>
    <t>8</t>
  </si>
  <si>
    <t>Not Selected</t>
  </si>
  <si>
    <t>Thinking about how online shopping might change over the next three to five years, please put the following in order from the change your business would most like to see to the change it would least like to see.: More human contact between buyer and seller (i.e. video, chat, or speaking to someone in store)</t>
  </si>
  <si>
    <t>Thinking about how online shopping might change over the next three to five years, please put the following in order from the change your business would most like to see to the change it would least like to see.: Stronger safety checks on sellers and products</t>
  </si>
  <si>
    <t>Thinking about how online shopping might change over the next three to five years, please put the following in order from the change your business would most like to see to the change it would least like to see.: Faster and cheaper delivery</t>
  </si>
  <si>
    <t>Thinking about how online shopping might change over the next three to five years, please put the following in order from the change your business would most like to see to the change it would least like to see.: More small, independent sellers rather than a few large platforms</t>
  </si>
  <si>
    <t>Thinking about how online shopping might change over the next three to five years, please put the following in order from the change your business would most like to see to the change it would least like to see.: Easier buying and selling across UK/EU borders, with fewer customs or regulatory barriers</t>
  </si>
  <si>
    <t>Thinking about how online shopping might change over the next three to five years, please put the following in order from the change your business would most like to see to the change it would least like to see.: More personalised recommendations and pricing based on customer data</t>
  </si>
  <si>
    <t>Thinking about how online shopping might change over the next three to five years, please put the following in order from the change your business would most like to see to the change it would least like to see.: Simpler, low-cost compliance</t>
  </si>
  <si>
    <t>List price, stock levels, delivery times and returns terms as separate fields rather than in a description</t>
  </si>
  <si>
    <t>Provide product dimensions, materials or specifications in a set format</t>
  </si>
  <si>
    <t>Send a product feed or data file to the platforms you sell on</t>
  </si>
  <si>
    <t>Use software to manage product information across more than one sales channel</t>
  </si>
  <si>
    <t>Know whether the platforms you sell on support the new standards AI shopping tools use</t>
  </si>
  <si>
    <t>None of the above</t>
  </si>
  <si>
    <t>Does your business use AI tools for any of the following?: Writing product descriptions or listings</t>
  </si>
  <si>
    <t>No, but we are considering it</t>
  </si>
  <si>
    <t>No, and we have no plans to</t>
  </si>
  <si>
    <t>Don't know / Not applicable</t>
  </si>
  <si>
    <t>Does your business use AI tools for any of the following?: Creating product photos or images</t>
  </si>
  <si>
    <t>Does your business use AI tools for any of the following?: Answering customer questions, such as a chatbot</t>
  </si>
  <si>
    <t>Does your business use AI tools for any of the following?: Setting or changing prices</t>
  </si>
  <si>
    <t>Does your business use AI tools for any of the following?: Working out logistics (i.e. how much stock to hold)</t>
  </si>
  <si>
    <t>Does your business use AI tools for any of the following?: Marketing and social media posts</t>
  </si>
  <si>
    <t>Does your business use AI tools for any of the following?: Translating listings for other countries</t>
  </si>
  <si>
    <t>Does your business use AI tools for any of the following?: Spotting fraud or problem orders</t>
  </si>
  <si>
    <t>Some shoppers now use AI tools that can search for products and buy them automatically, without the shopper browsing sites themselves. How much have you heard about this?</t>
  </si>
  <si>
    <t>A lot</t>
  </si>
  <si>
    <t>A little</t>
  </si>
  <si>
    <t>Nothing at all</t>
  </si>
  <si>
    <t>Has your business done any of the following to make sure AI assistants can find its products?</t>
  </si>
  <si>
    <t>Looked into what the big platforms or AI companies require</t>
  </si>
  <si>
    <t>Added more detailed product information to our listings</t>
  </si>
  <si>
    <t>Changed how our website is set up so AI tools can read it</t>
  </si>
  <si>
    <t>Talked about it, but not done anything yet</t>
  </si>
  <si>
    <t>Taken advice, or paid someone, to help with this</t>
  </si>
  <si>
    <t>And how do you feel about AI assistants that search for and buy products on a customer's behalf?: This could be a real opportunity for our business</t>
  </si>
  <si>
    <t>And how do you feel about AI assistants that search for and buy products on a customer's behalf?: We would trust an AI assistant to represent our products accurately</t>
  </si>
  <si>
    <t>And how do you feel about AI assistants that search for and buy products on a customer's behalf?: We would worry about losing the direct relationship with our customers</t>
  </si>
  <si>
    <t>And how do you feel about AI assistants that search for and buy products on a customer's behalf?: We would worry about being squeezed on price</t>
  </si>
  <si>
    <t>And how do you feel about AI assistants that search for and buy products on a customer's behalf?: We know what we would have to do to be visible to these tools</t>
  </si>
  <si>
    <t>And how do you feel about AI assistants that search for and buy products on a customer's behalf?: Larger businesses will benefit from this far more than we will</t>
  </si>
  <si>
    <t>Do you know whether your products appear when a shopper asks an AI assistant for a recommendation?</t>
  </si>
  <si>
    <t>Yes, we have checked and they do</t>
  </si>
  <si>
    <t>Yes, we have checked and they do not</t>
  </si>
  <si>
    <t>We assume they do, but have not checked</t>
  </si>
  <si>
    <t>We have no idea</t>
  </si>
  <si>
    <t>Thinking about the most recent new software or digital tool your business started using, what was the main reason you adopted it?</t>
  </si>
  <si>
    <t>A tax or reporting requirement made it necessary</t>
  </si>
  <si>
    <t>A platform or marketplace we sell on required it</t>
  </si>
  <si>
    <t>To grow the business or reach more customers</t>
  </si>
  <si>
    <t>To save time or money on work we were already doing</t>
  </si>
  <si>
    <t>A customer or supplier asked us to</t>
  </si>
  <si>
    <t>Something else (please specify)</t>
  </si>
  <si>
    <t>We have not taken on any new digital tools</t>
  </si>
  <si>
    <t>If the Government offered help for small businesses to adopt digital and AI tools, which one of the following would your business be most likely to use?</t>
  </si>
  <si>
    <t>A grant or voucher covering part of the cost of software</t>
  </si>
  <si>
    <t>A tax deduction or credit you claim through your normal tax return</t>
  </si>
  <si>
    <t>Free advice or training on what to use</t>
  </si>
  <si>
    <t>Someone to come in and set the tools up for you</t>
  </si>
  <si>
    <t>Lower-cost access to tools through an approved supplier</t>
  </si>
  <si>
    <t>An AI chatbot that could point you in the direction of support</t>
  </si>
  <si>
    <t>Fieldwork: 24 Sep 2026 - 29 Sep 2026</t>
  </si>
  <si>
    <t>Grid Summary: Does your business do/have any of the following?</t>
  </si>
  <si>
    <t>Sell physical products online (e.g. for delivery)</t>
  </si>
  <si>
    <t>Sell non-physical products online (e.g. software, consultancy)</t>
  </si>
  <si>
    <t>Have a website</t>
  </si>
  <si>
    <t>Have social media business page or account (e.g. Facebook, Instagram, Twitter)</t>
  </si>
  <si>
    <t>Have a physical premises (e.g. an office, a shop)</t>
  </si>
  <si>
    <t>Grid Summary: Do you agree or disagree with the following statements?</t>
  </si>
  <si>
    <t>My sales have increased since I started selling online</t>
  </si>
  <si>
    <t>Selling online is a key part of my business strategy</t>
  </si>
  <si>
    <t>In five years time I will be selling more of my goods/services online than I do today</t>
  </si>
  <si>
    <t>In five years time most businesses will be selling more of their goods/services online than they do today</t>
  </si>
  <si>
    <t>Businesses who do not adopt digital tools will struggle in the future</t>
  </si>
  <si>
    <t>People expect to be able to have the choice of going either into a physical store or shopping online</t>
  </si>
  <si>
    <t>Shopping in person will continue to exist alongside online shopping</t>
  </si>
  <si>
    <t>A physical premises will continue to be important to my business in the future</t>
  </si>
  <si>
    <t>Grid Summary: How much difference, if any, would each of the following make to whether your business took on a high street unit?</t>
  </si>
  <si>
    <t>No business rates for the first year</t>
  </si>
  <si>
    <t>Rates charged pro-rata for a short-term or seasonal let</t>
  </si>
  <si>
    <t>A standard, short-form lease you did not need a solicitor to review</t>
  </si>
  <si>
    <t>A single point of contact at the local council for permits and licences</t>
  </si>
  <si>
    <t>Grid Summary: How much, if anything, have you heard about each of the following changes to rules and regulations for businesses?</t>
  </si>
  <si>
    <t>The higher business rates charge from April 2026 on the most valuable properties, including large distribution warehouses</t>
  </si>
  <si>
    <t>Ending the rule that lets parcels worth £135 or less come into the UK without customs duty</t>
  </si>
  <si>
    <t>Plans to make online marketplaces responsible for collecting the VAT on sales made by UK businesses on their sites</t>
  </si>
  <si>
    <t>New product safety rules that would, for the first time, place legal duties on online marketplaces and require safety information on listings</t>
  </si>
  <si>
    <t>Grid Summary: And what effect, if any, do you think each of these will have on your business?</t>
  </si>
  <si>
    <t>The most valuable business properties, including large distribution warehouses, paying a higher rate of business rates, while shops, pubs and restaurants pay less.</t>
  </si>
  <si>
    <t>An end to the rule that lets parcels worth £135 or less enter the UK without customs duty.</t>
  </si>
  <si>
    <t>Making online marketplaces responsible for collecting VAT on sales by UK businesses on their sites.</t>
  </si>
  <si>
    <t>New product safety rules that would place legal duties on online marketplaces for the first time, and require sellers to show safety information on their listings.</t>
  </si>
  <si>
    <t>Grid Summary: For each of the following changes, who do you think would end up paying the cost in practice?</t>
  </si>
  <si>
    <t>A higher business rates charge on large distribution warehouses</t>
  </si>
  <si>
    <t>Making online marketplaces responsible for the VAT on sales by UK businesses</t>
  </si>
  <si>
    <t>Ending duty-free treatment for parcels worth £135 or less</t>
  </si>
  <si>
    <t>New product safety duties on online marketplaces</t>
  </si>
  <si>
    <t>Grid Summary: And to what extent would you support or oppose each of the following?</t>
  </si>
  <si>
    <t>Keeping the zero VAT rate for goods that currently have it, such as children's clothes and books</t>
  </si>
  <si>
    <t>Applying the rules to sales to other businesses, not just to consumers</t>
  </si>
  <si>
    <t>Leaving second-hand goods out of the rules, with clear checks to confirm goods really are second-hand</t>
  </si>
  <si>
    <t>Grid Summary: At the moment, if someone buys an unsafe product online, the legal responsibility mostly falls on the company that made it, the company that brought it into the UK, or the shop that sold it. Online marketplaces themselves (for example Amazon, eBay, Etsy or TikTok Shop) carry out their own due diligence, but are not currently covered by these rules, including when it's a third party seller using their platform. The Government is considering changing this, so that marketplaces would for the first time have their own legal duties to help ensure the products sold on their sites are safe. To what extent would you support or oppose these changes if they meant each of the following for your business?</t>
  </si>
  <si>
    <t>Your prices for customers increase</t>
  </si>
  <si>
    <t>You spend more time on product safety documentation and compliance requirements</t>
  </si>
  <si>
    <t>The fees marketplaces charge you to sell go up</t>
  </si>
  <si>
    <t>New products take longer to get listed and on sale</t>
  </si>
  <si>
    <t>You can afford to employ fewer people</t>
  </si>
  <si>
    <t>Your overall sales and turnover fall</t>
  </si>
  <si>
    <t>You sell to fewer customers outside the UK</t>
  </si>
  <si>
    <t>You can offer a narrower range of products</t>
  </si>
  <si>
    <t>Grid Summary: Thinking about your own business, how easy or difficult would you find each of the following?</t>
  </si>
  <si>
    <t>Keeping records of your suppliers and where products are made</t>
  </si>
  <si>
    <t>Providing safety documentation for every product you list</t>
  </si>
  <si>
    <t>Providing product information in a digital format such as a QR code record</t>
  </si>
  <si>
    <t>Carrying out or commissioning physical testing of a product</t>
  </si>
  <si>
    <t>Finding the staff time to handle the extra paperwork</t>
  </si>
  <si>
    <t>Understanding what the rules require of you</t>
  </si>
  <si>
    <t>Appointing and verifying a UK Responsible Person</t>
  </si>
  <si>
    <t>Accessing compliance information</t>
  </si>
  <si>
    <t>Grid Summary: How likely or unlikely do you think each of the following would be for your business if these duties came in? As a reminder, new product safety rules that would place legal duties on online marketplaces for the first time, and require sellers to show safety information on their listings.</t>
  </si>
  <si>
    <t>Having to remove one or more products from sale</t>
  </si>
  <si>
    <t>Being delisted or suspended by a marketplace while paperwork was checked</t>
  </si>
  <si>
    <t>Deciding not to launch a new product</t>
  </si>
  <si>
    <t>Deciding to stop selling through a third-party marketplace</t>
  </si>
  <si>
    <t>Passing additional costs on to customers</t>
  </si>
  <si>
    <t>Reducing the number of markets you sell into.</t>
  </si>
  <si>
    <t>Grid Summary: In the EU, every product sold must have a named business inside the EU that is responsible for it, listings have to carry set safety information, and from 2027 some products will need a digital product passport with structured data about what is in them. The UK is drawing up its own new product safety rules, which are similar in places but not the same, and does not currently plan to require a named contact in the UK. Businesses selling in both markets may have to meet both sets of rules. What effect, if any, would each of the following have on your business's costs?</t>
  </si>
  <si>
    <t>Meeting two separate sets of product safety rules, one for the UK and one for the EU</t>
  </si>
  <si>
    <t>Having to appoint a named business in the EU to be responsible for our products</t>
  </si>
  <si>
    <t>Different labelling and product information for UK and EU customers</t>
  </si>
  <si>
    <t>Holding separate stock for each market</t>
  </si>
  <si>
    <t>Grid Summary: If your business had to meet two sets of rules at once, including different product safety information, Responsible Person arrangements and Digital Product Records, what effect would that have on each of the following?</t>
  </si>
  <si>
    <t>Investing in new products or equipment</t>
  </si>
  <si>
    <t>Growing the business overall</t>
  </si>
  <si>
    <t>Selling to customers in the EU</t>
  </si>
  <si>
    <t>Selling to customers in the UK</t>
  </si>
  <si>
    <t>Taking on more staff</t>
  </si>
  <si>
    <t>Deciding which products to stock or make</t>
  </si>
  <si>
    <t>Grid Summary: Suppose the UK and the EU had compatible product safety requirements, so a product that met the rules in one market would largely meet them in the other. What effect, if any, do you think this would have on each of the following?</t>
  </si>
  <si>
    <t>Your business's costs of complying with product safety rules</t>
  </si>
  <si>
    <t>Your business's ability to sell in both the UK and the EU</t>
  </si>
  <si>
    <t>The range of products available to customers in the UK</t>
  </si>
  <si>
    <t>The ability of small businesses to compete with larger ones</t>
  </si>
  <si>
    <t>How easy it is for your business to get reliable safety information from manufacturers and suppliers</t>
  </si>
  <si>
    <t>How easy it is for customers to find reliable safety information about a product</t>
  </si>
  <si>
    <t>Rank Summary: Thinking about how online shopping might change over the next three to five years, please put the following in order from the change your business would most like to see to the change it would least like to see. (Ordered Left to Right by Rank)</t>
  </si>
  <si>
    <t>1. More small, independent sellers rather than a few large platforms</t>
  </si>
  <si>
    <t>2. Faster and cheaper delivery</t>
  </si>
  <si>
    <t>3. Simpler, low-cost compliance</t>
  </si>
  <si>
    <t>4. Easier buying and selling across UK/EU borders, with fewer customs or regulatory barriers</t>
  </si>
  <si>
    <t>5. Stronger safety checks on sellers and products</t>
  </si>
  <si>
    <t>6. More human contact between buyer and seller (i.e. video, chat, or speaking to someone in store)</t>
  </si>
  <si>
    <t>7. More personalised recommendations and pricing based on customer data</t>
  </si>
  <si>
    <t>8. More automated selling (i.e. using tools that find and buy things for customers)</t>
  </si>
  <si>
    <t>1 - Highest Rank</t>
  </si>
  <si>
    <t>8 - Lowest Rank</t>
  </si>
  <si>
    <t>Mean Rank</t>
  </si>
  <si>
    <t>Standard Deviation</t>
  </si>
  <si>
    <t>Grid Summary: Does your business use AI tools for any of the following?</t>
  </si>
  <si>
    <t>Writing product descriptions or listings</t>
  </si>
  <si>
    <t>Creating product photos or images</t>
  </si>
  <si>
    <t>Answering customer questions, such as a chatbot</t>
  </si>
  <si>
    <t>Setting or changing prices</t>
  </si>
  <si>
    <t>Working out logistics (i.e. how much stock to hold)</t>
  </si>
  <si>
    <t>Marketing and social media posts</t>
  </si>
  <si>
    <t>Translating listings for other countries</t>
  </si>
  <si>
    <t>Spotting fraud or problem orders</t>
  </si>
  <si>
    <t>Grid Summary: And how do you feel about AI assistants that search for and buy products on a customer's behalf?</t>
  </si>
  <si>
    <t>This could be a real opportunity for our business</t>
  </si>
  <si>
    <t>We would trust an AI assistant to represent our products accurately</t>
  </si>
  <si>
    <t>We would worry about losing the direct relationship with our customers</t>
  </si>
  <si>
    <t>We would worry about being squeezed on price</t>
  </si>
  <si>
    <t>We know what we would have to do to be visible to these tools</t>
  </si>
  <si>
    <t>Larger businesses will benefit from this far more than we will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</si>
</sst>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000000"/>
      <name val="Calibri"/>
      <family val="2"/>
    </font>
    <font>
      <b/>
      <sz val="18"/>
      <color rgb="FF000000"/>
      <name val="Calibri"/>
      <family val="2"/>
    </font>
    <font>
      <sz val="11"/>
      <name val="Calibri"/>
      <family val="2"/>
    </font>
    <font>
      <b/>
      <sz val="11"/>
      <name val="Calibri"/>
      <family val="2"/>
    </font>
    <font>
      <b/>
      <sz val="14"/>
      <name val="Calibri"/>
      <family val="2"/>
    </font>
    <font>
      <sz val="14"/>
      <name val="Calibri"/>
      <family val="2"/>
    </font>
    <font>
      <sz val="13"/>
      <name val="Calibri"/>
      <family val="2"/>
    </font>
    <font>
      <i/>
      <sz val="13"/>
      <name val="Calibri"/>
      <family val="2"/>
    </font>
    <font>
      <b/>
      <i/>
      <sz val="11"/>
      <name val="Calibri"/>
      <family val="2"/>
    </font>
    <font>
      <u/>
      <sz val="11"/>
      <color rgb="FF0563C1"/>
      <name val="Calibri"/>
      <family val="2"/>
    </font>
  </fonts>
  <fills count="2">
    <fill>
      <patternFill patternType="none"/>
    </fill>
    <fill>
      <patternFill patternType="gray125"/>
    </fill>
  </fills>
  <borders count="5">
    <border>
      <left/>
      <right/>
      <top/>
      <bottom/>
      <diagonal/>
    </border>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33">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0" fontId="3" fillId="0" borderId="0" xfId="0" applyFont="1" applyAlignment="1">
      <alignment horizontal="left" vertical="center"/>
    </xf>
    <xf numFmtId="0" fontId="4" fillId="0" borderId="0" xfId="0" applyFont="1" applyAlignment="1">
      <alignment horizontal="left" vertical="center"/>
    </xf>
    <xf numFmtId="1" fontId="0" fillId="0" borderId="3" xfId="0" applyNumberFormat="1" applyBorder="1" applyAlignment="1">
      <alignment horizontal="center" vertical="center"/>
    </xf>
    <xf numFmtId="0" fontId="4" fillId="0" borderId="0" xfId="0" applyFont="1" applyAlignment="1">
      <alignment horizontal="left" vertical="top" wrapText="1"/>
    </xf>
    <xf numFmtId="0" fontId="9" fillId="0" borderId="0" xfId="0" applyFont="1" applyAlignment="1">
      <alignment horizontal="left" vertical="top" wrapText="1"/>
    </xf>
    <xf numFmtId="1" fontId="0" fillId="0" borderId="0" xfId="0" applyNumberFormat="1" applyAlignment="1">
      <alignment horizontal="center" vertical="center"/>
    </xf>
    <xf numFmtId="0" fontId="3" fillId="0" borderId="0" xfId="0" applyFont="1" applyAlignment="1">
      <alignment horizontal="left" vertical="top" wrapText="1"/>
    </xf>
    <xf numFmtId="9" fontId="0" fillId="0" borderId="0" xfId="0" applyNumberFormat="1" applyAlignment="1">
      <alignment horizontal="center" vertical="center"/>
    </xf>
    <xf numFmtId="0" fontId="1" fillId="0" borderId="0" xfId="0" applyFont="1"/>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9" fillId="0" borderId="0" xfId="0" applyFont="1"/>
    <xf numFmtId="0" fontId="4" fillId="0" borderId="4" xfId="0" applyFont="1" applyBorder="1" applyAlignment="1">
      <alignment horizontal="center" vertical="center"/>
    </xf>
    <xf numFmtId="0" fontId="3" fillId="0" borderId="4" xfId="0" applyFont="1" applyBorder="1" applyAlignment="1">
      <alignment horizontal="center" vertical="center" wrapText="1"/>
    </xf>
    <xf numFmtId="1" fontId="0" fillId="0" borderId="4" xfId="0" applyNumberFormat="1" applyBorder="1" applyAlignment="1">
      <alignment horizontal="center" vertical="center"/>
    </xf>
    <xf numFmtId="9" fontId="0" fillId="0" borderId="0" xfId="0" applyNumberFormat="1"/>
    <xf numFmtId="0" fontId="4" fillId="0" borderId="4" xfId="0" applyFont="1" applyBorder="1" applyAlignment="1">
      <alignment horizontal="center" vertical="center"/>
    </xf>
    <xf numFmtId="0" fontId="0" fillId="0" borderId="4" xfId="0" applyBorder="1"/>
    <xf numFmtId="0" fontId="7" fillId="0" borderId="0" xfId="0" applyFont="1" applyAlignment="1">
      <alignment horizontal="left" vertical="top" wrapText="1"/>
    </xf>
    <xf numFmtId="0" fontId="0" fillId="0" borderId="0" xfId="0"/>
    <xf numFmtId="0" fontId="2" fillId="0" borderId="0" xfId="0" applyFont="1" applyAlignment="1">
      <alignment horizontal="center" vertical="top" wrapText="1"/>
    </xf>
    <xf numFmtId="0" fontId="1" fillId="0" borderId="0" xfId="0" applyFo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57341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EE08434-CD24-4DE8-A1D0-096BF851FA18}">
  <we:reference id="29673e3c-d826-4f00-92ee-162334a52b1a" version="1.0.0.8" store="EXCatalog" storeType="EXCatalog"/>
  <we:alternateReferences>
    <we:reference id="WA200009404" version="1.0.0.8" store="en-GB" storeType="OMEX"/>
  </we:alternateReferences>
  <we:properties>
    <we:property name="claude.fileId" value="&quot;cf23eb0e-370b-4582-b0bf-fb84758f0315&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17" sqref="F17:M17"/>
    </sheetView>
  </sheetViews>
  <sheetFormatPr defaultRowHeight="14.5" x14ac:dyDescent="0.35"/>
  <cols>
    <col min="6" max="6" width="25" customWidth="1"/>
    <col min="11" max="11" width="40" customWidth="1"/>
  </cols>
  <sheetData>
    <row r="7" spans="6:12" ht="40" customHeight="1" x14ac:dyDescent="0.35">
      <c r="F7" s="31" t="s">
        <v>0</v>
      </c>
      <c r="G7" s="30"/>
      <c r="H7" s="30"/>
      <c r="I7" s="30"/>
      <c r="J7" s="30"/>
      <c r="K7" s="30"/>
      <c r="L7" s="30"/>
    </row>
    <row r="10" spans="6:12" ht="20.149999999999999" customHeight="1" x14ac:dyDescent="0.45">
      <c r="F10" s="1" t="s">
        <v>1</v>
      </c>
      <c r="K10" s="2" t="s">
        <v>2</v>
      </c>
    </row>
    <row r="11" spans="6:12" ht="20.149999999999999" customHeight="1" x14ac:dyDescent="0.45">
      <c r="F11" s="1" t="s">
        <v>3</v>
      </c>
      <c r="K11" s="2" t="s">
        <v>4</v>
      </c>
    </row>
    <row r="12" spans="6:12" ht="20.149999999999999" customHeight="1" x14ac:dyDescent="0.45">
      <c r="F12" s="1" t="s">
        <v>5</v>
      </c>
      <c r="K12" s="2" t="s">
        <v>6</v>
      </c>
    </row>
    <row r="13" spans="6:12" ht="20.149999999999999" customHeight="1" x14ac:dyDescent="0.45">
      <c r="F13" s="1" t="s">
        <v>7</v>
      </c>
      <c r="K13" s="2">
        <v>501</v>
      </c>
    </row>
    <row r="14" spans="6:12" ht="20.149999999999999" customHeight="1" x14ac:dyDescent="0.45">
      <c r="F14" s="1" t="s">
        <v>8</v>
      </c>
      <c r="K14" s="2" t="s">
        <v>9</v>
      </c>
    </row>
    <row r="16" spans="6:12" ht="18.5" x14ac:dyDescent="0.45">
      <c r="F16" s="1" t="s">
        <v>10</v>
      </c>
    </row>
    <row r="17" spans="6:13" ht="50.15" customHeight="1" x14ac:dyDescent="0.35">
      <c r="F17" s="29" t="s">
        <v>11</v>
      </c>
      <c r="G17" s="30"/>
      <c r="H17" s="30"/>
      <c r="I17" s="30"/>
      <c r="J17" s="30"/>
      <c r="K17" s="30"/>
      <c r="L17" s="30"/>
      <c r="M17" s="30"/>
    </row>
    <row r="19" spans="6:13" ht="30" customHeight="1" x14ac:dyDescent="0.35">
      <c r="F19" s="3" t="s">
        <v>12</v>
      </c>
    </row>
    <row r="20" spans="6:13" ht="17" x14ac:dyDescent="0.35">
      <c r="F20" s="3" t="str">
        <f>HYPERLINK("mailto:polling@pf.global?subject=" &amp; F7, "polling@pf.global")</f>
        <v>polling@pf.global</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50"/>
  <sheetViews>
    <sheetView showGridLines="0" topLeftCell="A29" workbookViewId="0"/>
  </sheetViews>
  <sheetFormatPr defaultRowHeight="14.5" x14ac:dyDescent="0.35"/>
  <cols>
    <col min="1" max="2" width="5" customWidth="1"/>
    <col min="3" max="3" width="10" customWidth="1"/>
    <col min="4" max="4" width="100" customWidth="1"/>
    <col min="5" max="5" width="20" customWidth="1"/>
    <col min="6" max="6" width="50" customWidth="1"/>
  </cols>
  <sheetData>
    <row r="2" spans="3:6" ht="40" customHeight="1" x14ac:dyDescent="0.55000000000000004">
      <c r="D2" s="4" t="s">
        <v>13</v>
      </c>
    </row>
    <row r="6" spans="3:6" x14ac:dyDescent="0.35">
      <c r="D6" s="5" t="str">
        <f>HYPERLINK("#'Full Results'!A1", "Full Results")</f>
        <v>Full Results</v>
      </c>
    </row>
    <row r="8" spans="3:6" x14ac:dyDescent="0.35">
      <c r="C8" s="6" t="s">
        <v>14</v>
      </c>
      <c r="D8" s="7" t="s">
        <v>15</v>
      </c>
      <c r="E8" s="6" t="s">
        <v>16</v>
      </c>
      <c r="F8" s="7" t="s">
        <v>17</v>
      </c>
    </row>
    <row r="9" spans="3:6" x14ac:dyDescent="0.35">
      <c r="C9" s="8">
        <v>1</v>
      </c>
      <c r="D9" s="5" t="str">
        <f>HYPERLINK("#'Table 1'!A1", "Which of the following does your company tend to sell to?")</f>
        <v>Which of the following does your company tend to sell to?</v>
      </c>
      <c r="E9" s="9">
        <f>HYPERLINK("#'Full Results'!A9", 9)</f>
        <v>9</v>
      </c>
      <c r="F9" s="10" t="s">
        <v>18</v>
      </c>
    </row>
    <row r="10" spans="3:6" x14ac:dyDescent="0.35">
      <c r="C10" s="8">
        <v>2</v>
      </c>
      <c r="D10" s="5" t="str">
        <f>HYPERLINK("#'Table 2'!A1", "Grid Summary: Does your business do/have any of the following?")</f>
        <v>Grid Summary: Does your business do/have any of the following?</v>
      </c>
      <c r="E10" s="9">
        <f>HYPERLINK("#'Full Results'!A20", 20)</f>
        <v>20</v>
      </c>
      <c r="F10" s="10"/>
    </row>
    <row r="11" spans="3:6" x14ac:dyDescent="0.35">
      <c r="C11" s="8">
        <v>3</v>
      </c>
      <c r="D11" s="5" t="str">
        <f>HYPERLINK("#'Table 3'!A1", "Does your business do/have any of the following?: Sell physical products online (e.g. for delivery)")</f>
        <v>Does your business do/have any of the following?: Sell physical products online (e.g. for delivery)</v>
      </c>
      <c r="E11" s="9">
        <f>HYPERLINK("#'Full Results'!A20", 20)</f>
        <v>20</v>
      </c>
      <c r="F11" s="10" t="s">
        <v>18</v>
      </c>
    </row>
    <row r="12" spans="3:6" x14ac:dyDescent="0.35">
      <c r="C12" s="8">
        <v>4</v>
      </c>
      <c r="D12" s="5" t="str">
        <f>HYPERLINK("#'Table 4'!A1", "Does your business do/have any of the following?: Sell non-physical products online (e.g. software, consultancy)")</f>
        <v>Does your business do/have any of the following?: Sell non-physical products online (e.g. software, consultancy)</v>
      </c>
      <c r="E12" s="9">
        <f>HYPERLINK("#'Full Results'!A28", 28)</f>
        <v>28</v>
      </c>
      <c r="F12" s="10" t="s">
        <v>18</v>
      </c>
    </row>
    <row r="13" spans="3:6" x14ac:dyDescent="0.35">
      <c r="C13" s="8">
        <v>5</v>
      </c>
      <c r="D13" s="5" t="str">
        <f>HYPERLINK("#'Table 5'!A1", "Does your business do/have any of the following?: Have a website")</f>
        <v>Does your business do/have any of the following?: Have a website</v>
      </c>
      <c r="E13" s="9">
        <f>HYPERLINK("#'Full Results'!A36", 36)</f>
        <v>36</v>
      </c>
      <c r="F13" s="10" t="s">
        <v>18</v>
      </c>
    </row>
    <row r="14" spans="3:6" x14ac:dyDescent="0.35">
      <c r="C14" s="8">
        <v>6</v>
      </c>
      <c r="D14" s="5" t="str">
        <f>HYPERLINK("#'Table 6'!A1", "Does your business do/have any of the following?: Have social media business page or account (e.g. Facebook, Instagram, Twitter)")</f>
        <v>Does your business do/have any of the following?: Have social media business page or account (e.g. Facebook, Instagram, Twitter)</v>
      </c>
      <c r="E14" s="9">
        <f>HYPERLINK("#'Full Results'!A44", 44)</f>
        <v>44</v>
      </c>
      <c r="F14" s="10" t="s">
        <v>18</v>
      </c>
    </row>
    <row r="15" spans="3:6" x14ac:dyDescent="0.35">
      <c r="C15" s="8">
        <v>7</v>
      </c>
      <c r="D15" s="5" t="str">
        <f>HYPERLINK("#'Table 7'!A1", "Does your business do/have any of the following?: Have a physical premises (e.g. an office, a shop)")</f>
        <v>Does your business do/have any of the following?: Have a physical premises (e.g. an office, a shop)</v>
      </c>
      <c r="E15" s="9">
        <f>HYPERLINK("#'Full Results'!A52", 52)</f>
        <v>52</v>
      </c>
      <c r="F15" s="10" t="s">
        <v>18</v>
      </c>
    </row>
    <row r="16" spans="3:6" x14ac:dyDescent="0.35">
      <c r="C16" s="8">
        <v>8</v>
      </c>
      <c r="D16" s="5" t="str">
        <f>HYPERLINK("#'Table 8'!A1", "How likely or unlikely is it that your business will adopt more digital tools or technologies in the upcoming year?")</f>
        <v>How likely or unlikely is it that your business will adopt more digital tools or technologies in the upcoming year?</v>
      </c>
      <c r="E16" s="9">
        <f>HYPERLINK("#'Full Results'!A60", 60)</f>
        <v>60</v>
      </c>
      <c r="F16" s="10" t="s">
        <v>18</v>
      </c>
    </row>
    <row r="17" spans="3:6" x14ac:dyDescent="0.35">
      <c r="C17" s="8">
        <v>9</v>
      </c>
      <c r="D17" s="5" t="str">
        <f>HYPERLINK("#'Table 9'!A1", "You said you are unlikely to adopt more digital tools in your business. What are the main reasons for this?")</f>
        <v>You said you are unlikely to adopt more digital tools in your business. What are the main reasons for this?</v>
      </c>
      <c r="E17" s="9">
        <f>HYPERLINK("#'Full Results'!A70", 70)</f>
        <v>70</v>
      </c>
      <c r="F17" s="10" t="s">
        <v>19</v>
      </c>
    </row>
    <row r="18" spans="3:6" x14ac:dyDescent="0.35">
      <c r="C18" s="8">
        <v>10</v>
      </c>
      <c r="D18" s="5" t="str">
        <f>HYPERLINK("#'Table 10'!A1", "How important or unimportant is your business' online presence to the success of your business?")</f>
        <v>How important or unimportant is your business' online presence to the success of your business?</v>
      </c>
      <c r="E18" s="9">
        <f>HYPERLINK("#'Full Results'!A83", 83)</f>
        <v>83</v>
      </c>
      <c r="F18" s="10" t="s">
        <v>18</v>
      </c>
    </row>
    <row r="19" spans="3:6" x14ac:dyDescent="0.35">
      <c r="C19" s="8">
        <v>11</v>
      </c>
      <c r="D19" s="5" t="str">
        <f>HYPERLINK("#'Table 11'!A1", "What percentage of your business sales would you estimate come from online sales?")</f>
        <v>What percentage of your business sales would you estimate come from online sales?</v>
      </c>
      <c r="E19" s="9">
        <f>HYPERLINK("#'Full Results'!A94", 94)</f>
        <v>94</v>
      </c>
      <c r="F19" s="10" t="s">
        <v>18</v>
      </c>
    </row>
    <row r="20" spans="3:6" x14ac:dyDescent="0.35">
      <c r="C20" s="8">
        <v>12</v>
      </c>
      <c r="D20" s="5" t="str">
        <f>HYPERLINK("#'Table 12'!A1", "And what proportion of your sales would you say come through online sales via a third party? (Such as an Online Marketplace)")</f>
        <v>And what proportion of your sales would you say come through online sales via a third party? (Such as an Online Marketplace)</v>
      </c>
      <c r="E20" s="9">
        <f>HYPERLINK("#'Full Results'!A107", 107)</f>
        <v>107</v>
      </c>
      <c r="F20" s="10" t="s">
        <v>18</v>
      </c>
    </row>
    <row r="21" spans="3:6" x14ac:dyDescent="0.35">
      <c r="C21" s="8">
        <v>13</v>
      </c>
      <c r="D21" s="5" t="str">
        <f>HYPERLINK("#'Table 13'!A1", "Grid Summary: Do you agree or disagree with the following statements?")</f>
        <v>Grid Summary: Do you agree or disagree with the following statements?</v>
      </c>
      <c r="E21" s="9">
        <f>HYPERLINK("#'Full Results'!A120", 120)</f>
        <v>120</v>
      </c>
      <c r="F21" s="10"/>
    </row>
    <row r="22" spans="3:6" x14ac:dyDescent="0.35">
      <c r="C22" s="8">
        <v>14</v>
      </c>
      <c r="D22" s="5" t="str">
        <f>HYPERLINK("#'Table 14'!A1", "Do you agree or disagree with the following statements?: My sales have increased since I started selling online")</f>
        <v>Do you agree or disagree with the following statements?: My sales have increased since I started selling online</v>
      </c>
      <c r="E22" s="9">
        <f>HYPERLINK("#'Full Results'!A120", 120)</f>
        <v>120</v>
      </c>
      <c r="F22" s="10" t="s">
        <v>18</v>
      </c>
    </row>
    <row r="23" spans="3:6" x14ac:dyDescent="0.35">
      <c r="C23" s="8">
        <v>15</v>
      </c>
      <c r="D23" s="5" t="str">
        <f>HYPERLINK("#'Table 15'!A1", "Do you agree or disagree with the following statements?: Selling online is a key part of my business strategy")</f>
        <v>Do you agree or disagree with the following statements?: Selling online is a key part of my business strategy</v>
      </c>
      <c r="E23" s="9">
        <f>HYPERLINK("#'Full Results'!A131", 131)</f>
        <v>131</v>
      </c>
      <c r="F23" s="10" t="s">
        <v>18</v>
      </c>
    </row>
    <row r="24" spans="3:6" x14ac:dyDescent="0.35">
      <c r="C24" s="8">
        <v>16</v>
      </c>
      <c r="D24" s="5" t="str">
        <f>HYPERLINK("#'Table 16'!A1", "Grid Summary: Do you agree or disagree with the following statements?")</f>
        <v>Grid Summary: Do you agree or disagree with the following statements?</v>
      </c>
      <c r="E24" s="9">
        <f>HYPERLINK("#'Full Results'!A142", 142)</f>
        <v>142</v>
      </c>
      <c r="F24" s="10"/>
    </row>
    <row r="25" spans="3:6" x14ac:dyDescent="0.35">
      <c r="C25" s="8">
        <v>17</v>
      </c>
      <c r="D25" s="5" t="str">
        <f>HYPERLINK("#'Table 17'!A1", "Do you agree or disagree with the following statements?: In five years time I will be selling more of my goods/services online than I do today")</f>
        <v>Do you agree or disagree with the following statements?: In five years time I will be selling more of my goods/services online than I do today</v>
      </c>
      <c r="E25" s="9">
        <f>HYPERLINK("#'Full Results'!A142", 142)</f>
        <v>142</v>
      </c>
      <c r="F25" s="10" t="s">
        <v>18</v>
      </c>
    </row>
    <row r="26" spans="3:6" x14ac:dyDescent="0.35">
      <c r="C26" s="8">
        <v>18</v>
      </c>
      <c r="D26" s="5" t="str">
        <f>HYPERLINK("#'Table 18'!A1", "Do you agree or disagree with the following statements?: In five years time most businesses will be selling more of their goods/services online than they do today")</f>
        <v>Do you agree or disagree with the following statements?: In five years time most businesses will be selling more of their goods/services online than they do today</v>
      </c>
      <c r="E26" s="9">
        <f>HYPERLINK("#'Full Results'!A153", 153)</f>
        <v>153</v>
      </c>
      <c r="F26" s="10" t="s">
        <v>18</v>
      </c>
    </row>
    <row r="27" spans="3:6" x14ac:dyDescent="0.35">
      <c r="C27" s="8">
        <v>19</v>
      </c>
      <c r="D27" s="5" t="str">
        <f>HYPERLINK("#'Table 19'!A1", "Do you agree or disagree with the following statements?: Businesses who do not adopt digital tools will struggle in the future")</f>
        <v>Do you agree or disagree with the following statements?: Businesses who do not adopt digital tools will struggle in the future</v>
      </c>
      <c r="E27" s="9">
        <f>HYPERLINK("#'Full Results'!A164", 164)</f>
        <v>164</v>
      </c>
      <c r="F27" s="10" t="s">
        <v>18</v>
      </c>
    </row>
    <row r="28" spans="3:6" x14ac:dyDescent="0.35">
      <c r="C28" s="8">
        <v>20</v>
      </c>
      <c r="D28" s="5" t="str">
        <f>HYPERLINK("#'Table 20'!A1", "Do you agree or disagree with the following statements?: People expect to be able to have the choice of going either into a physical store or shopping online")</f>
        <v>Do you agree or disagree with the following statements?: People expect to be able to have the choice of going either into a physical store or shopping online</v>
      </c>
      <c r="E28" s="9">
        <f>HYPERLINK("#'Full Results'!A175", 175)</f>
        <v>175</v>
      </c>
      <c r="F28" s="10" t="s">
        <v>18</v>
      </c>
    </row>
    <row r="29" spans="3:6" x14ac:dyDescent="0.35">
      <c r="C29" s="8">
        <v>21</v>
      </c>
      <c r="D29" s="5" t="str">
        <f>HYPERLINK("#'Table 21'!A1", "Do you agree or disagree with the following statements?: Shopping in person will continue to exist alongside online shopping")</f>
        <v>Do you agree or disagree with the following statements?: Shopping in person will continue to exist alongside online shopping</v>
      </c>
      <c r="E29" s="9">
        <f>HYPERLINK("#'Full Results'!A186", 186)</f>
        <v>186</v>
      </c>
      <c r="F29" s="10" t="s">
        <v>18</v>
      </c>
    </row>
    <row r="30" spans="3:6" x14ac:dyDescent="0.35">
      <c r="C30" s="8">
        <v>22</v>
      </c>
      <c r="D30" s="5" t="str">
        <f>HYPERLINK("#'Table 22'!A1", "Do you agree or disagree with the following statements?: A physical premises will continue to be important to my business in the future")</f>
        <v>Do you agree or disagree with the following statements?: A physical premises will continue to be important to my business in the future</v>
      </c>
      <c r="E30" s="9">
        <f>HYPERLINK("#'Full Results'!A197", 197)</f>
        <v>197</v>
      </c>
      <c r="F30" s="10" t="s">
        <v>18</v>
      </c>
    </row>
    <row r="31" spans="3:6" x14ac:dyDescent="0.35">
      <c r="C31" s="8">
        <v>23</v>
      </c>
      <c r="D31" s="5" t="str">
        <f>HYPERLINK("#'Table 23'!A1", "Has your business ever considered taking on physical premises, such as a shop, unit or studio?")</f>
        <v>Has your business ever considered taking on physical premises, such as a shop, unit or studio?</v>
      </c>
      <c r="E31" s="9">
        <f>HYPERLINK("#'Full Results'!A208", 208)</f>
        <v>208</v>
      </c>
      <c r="F31" s="10" t="s">
        <v>20</v>
      </c>
    </row>
    <row r="32" spans="3:6" x14ac:dyDescent="0.35">
      <c r="C32" s="8">
        <v>24</v>
      </c>
      <c r="D32" s="5" t="str">
        <f>HYPERLINK("#'Table 24'!A1", "Grid Summary: How much difference, if any, would each of the following make to whether your business took on a high street unit?")</f>
        <v>Grid Summary: How much difference, if any, would each of the following make to whether your business took on a high street unit?</v>
      </c>
      <c r="E32" s="9">
        <f>HYPERLINK("#'Full Results'!A217", 217)</f>
        <v>217</v>
      </c>
      <c r="F32" s="10"/>
    </row>
    <row r="33" spans="3:6" x14ac:dyDescent="0.35">
      <c r="C33" s="8">
        <v>25</v>
      </c>
      <c r="D33" s="5" t="str">
        <f>HYPERLINK("#'Table 25'!A1", "How much difference, if any, would each of the following make to whether your business took on a high street unit?: No business rates for the first year")</f>
        <v>How much difference, if any, would each of the following make to whether your business took on a high street unit?: No business rates for the first year</v>
      </c>
      <c r="E33" s="9">
        <f>HYPERLINK("#'Full Results'!A217", 217)</f>
        <v>217</v>
      </c>
      <c r="F33" s="10" t="s">
        <v>20</v>
      </c>
    </row>
    <row r="34" spans="3:6" x14ac:dyDescent="0.35">
      <c r="C34" s="8">
        <v>26</v>
      </c>
      <c r="D34" s="5" t="str">
        <f>HYPERLINK("#'Table 26'!A1", "How much difference, if any, would each of the following make to whether your business took on a high street unit?: Rates charged pro-rata for a short-term or seasonal let")</f>
        <v>How much difference, if any, would each of the following make to whether your business took on a high street unit?: Rates charged pro-rata for a short-term or seasonal let</v>
      </c>
      <c r="E34" s="9">
        <f>HYPERLINK("#'Full Results'!A226", 226)</f>
        <v>226</v>
      </c>
      <c r="F34" s="10" t="s">
        <v>20</v>
      </c>
    </row>
    <row r="35" spans="3:6" x14ac:dyDescent="0.35">
      <c r="C35" s="8">
        <v>27</v>
      </c>
      <c r="D35" s="5" t="str">
        <f>HYPERLINK("#'Table 27'!A1", "How much difference, if any, would each of the following make to whether your business took on a high street unit?: A standard, short-form lease you did not need a solicitor to review")</f>
        <v>How much difference, if any, would each of the following make to whether your business took on a high street unit?: A standard, short-form lease you did not need a solicitor to review</v>
      </c>
      <c r="E35" s="9">
        <f>HYPERLINK("#'Full Results'!A235", 235)</f>
        <v>235</v>
      </c>
      <c r="F35" s="10" t="s">
        <v>20</v>
      </c>
    </row>
    <row r="36" spans="3:6" x14ac:dyDescent="0.35">
      <c r="C36" s="8">
        <v>28</v>
      </c>
      <c r="D36" s="5" t="str">
        <f>HYPERLINK("#'Table 28'!A1", "How much difference, if any, would each of the following make to whether your business took on a high street unit?: A single point of contact at the local council for permits and licences")</f>
        <v>How much difference, if any, would each of the following make to whether your business took on a high street unit?: A single point of contact at the local council for permits and licences</v>
      </c>
      <c r="E36" s="9">
        <f>HYPERLINK("#'Full Results'!A244", 244)</f>
        <v>244</v>
      </c>
      <c r="F36" s="10" t="s">
        <v>20</v>
      </c>
    </row>
    <row r="37" spans="3:6" x14ac:dyDescent="0.35">
      <c r="C37" s="8">
        <v>29</v>
      </c>
      <c r="D37" s="5" t="str">
        <f>HYPERLINK("#'Table 29'!A1", "If business rates were waived for the first year, how likely would your business be to take on a high street unit in the next two years?")</f>
        <v>If business rates were waived for the first year, how likely would your business be to take on a high street unit in the next two years?</v>
      </c>
      <c r="E37" s="9">
        <f>HYPERLINK("#'Full Results'!A253", 253)</f>
        <v>253</v>
      </c>
      <c r="F37" s="10" t="s">
        <v>21</v>
      </c>
    </row>
    <row r="38" spans="3:6" x14ac:dyDescent="0.35">
      <c r="C38" s="8">
        <v>30</v>
      </c>
      <c r="D38" s="5" t="str">
        <f>HYPERLINK("#'Table 30'!A1", "Grid Summary: How much, if anything, have you heard about each of the following changes to rules and regulations for businesses?")</f>
        <v>Grid Summary: How much, if anything, have you heard about each of the following changes to rules and regulations for businesses?</v>
      </c>
      <c r="E38" s="9">
        <f>HYPERLINK("#'Full Results'!A264", 264)</f>
        <v>264</v>
      </c>
      <c r="F38" s="10"/>
    </row>
    <row r="39" spans="3:6" x14ac:dyDescent="0.35">
      <c r="C39" s="8">
        <v>31</v>
      </c>
      <c r="D39" s="5" t="str">
        <f>HYPERLINK("#'Table 31'!A1", "How much, if anything, have you heard about each o...")</f>
        <v>How much, if anything, have you heard about each o...</v>
      </c>
      <c r="E39" s="9">
        <f>HYPERLINK("#'Full Results'!A264", 264)</f>
        <v>264</v>
      </c>
      <c r="F39" s="10" t="s">
        <v>18</v>
      </c>
    </row>
    <row r="40" spans="3:6" x14ac:dyDescent="0.35">
      <c r="C40" s="8">
        <v>32</v>
      </c>
      <c r="D40" s="5" t="str">
        <f>HYPERLINK("#'Table 32'!A1", "How much, if anything, have you heard about each of the following changes to rules and regulations for businesses?: Ending the rule that lets parcels worth £135 or less come into the UK without customs duty")</f>
        <v>How much, if anything, have you heard about each of the following changes to rules and regulations for businesses?: Ending the rule that lets parcels worth £135 or less come into the UK without customs duty</v>
      </c>
      <c r="E40" s="9">
        <f>HYPERLINK("#'Full Results'!A272", 272)</f>
        <v>272</v>
      </c>
      <c r="F40" s="10" t="s">
        <v>18</v>
      </c>
    </row>
    <row r="41" spans="3:6" x14ac:dyDescent="0.35">
      <c r="C41" s="8">
        <v>33</v>
      </c>
      <c r="D41" s="5" t="str">
        <f>HYPERLINK("#'Table 33'!A1", "How much, if anything, have you heard about each o...")</f>
        <v>How much, if anything, have you heard about each o...</v>
      </c>
      <c r="E41" s="9">
        <f>HYPERLINK("#'Full Results'!A280", 280)</f>
        <v>280</v>
      </c>
      <c r="F41" s="10" t="s">
        <v>18</v>
      </c>
    </row>
    <row r="42" spans="3:6" x14ac:dyDescent="0.35">
      <c r="C42" s="8">
        <v>34</v>
      </c>
      <c r="D42" s="5" t="str">
        <f>HYPERLINK("#'Table 34'!A1", "How much, if anything, have you heard about each o...")</f>
        <v>How much, if anything, have you heard about each o...</v>
      </c>
      <c r="E42" s="9">
        <f>HYPERLINK("#'Full Results'!A288", 288)</f>
        <v>288</v>
      </c>
      <c r="F42" s="10" t="s">
        <v>18</v>
      </c>
    </row>
    <row r="43" spans="3:6" x14ac:dyDescent="0.35">
      <c r="C43" s="8">
        <v>35</v>
      </c>
      <c r="D43" s="5" t="str">
        <f>HYPERLINK("#'Table 35'!A1", "Grid Summary: And what effect, if any, do you think each of these will have on your business?")</f>
        <v>Grid Summary: And what effect, if any, do you think each of these will have on your business?</v>
      </c>
      <c r="E43" s="9">
        <f>HYPERLINK("#'Full Results'!A296", 296)</f>
        <v>296</v>
      </c>
      <c r="F43" s="10"/>
    </row>
    <row r="44" spans="3:6" x14ac:dyDescent="0.35">
      <c r="C44" s="8">
        <v>36</v>
      </c>
      <c r="D44" s="5" t="str">
        <f>HYPERLINK("#'Table 36'!A1", "And what effect, if any, do you think each of thes...")</f>
        <v>And what effect, if any, do you think each of thes...</v>
      </c>
      <c r="E44" s="9">
        <f>HYPERLINK("#'Full Results'!A296", 296)</f>
        <v>296</v>
      </c>
      <c r="F44" s="10" t="s">
        <v>18</v>
      </c>
    </row>
    <row r="45" spans="3:6" x14ac:dyDescent="0.35">
      <c r="C45" s="8">
        <v>37</v>
      </c>
      <c r="D45" s="5" t="str">
        <f>HYPERLINK("#'Table 37'!A1", "And what effect, if any, do you think each of these will have on your business?: An end to the rule that lets parcels worth £135 or less enter the UK without customs duty.")</f>
        <v>And what effect, if any, do you think each of these will have on your business?: An end to the rule that lets parcels worth £135 or less enter the UK without customs duty.</v>
      </c>
      <c r="E45" s="9">
        <f>HYPERLINK("#'Full Results'!A307", 307)</f>
        <v>307</v>
      </c>
      <c r="F45" s="10" t="s">
        <v>18</v>
      </c>
    </row>
    <row r="46" spans="3:6" x14ac:dyDescent="0.35">
      <c r="C46" s="8">
        <v>38</v>
      </c>
      <c r="D46" s="5" t="str">
        <f>HYPERLINK("#'Table 38'!A1", "And what effect, if any, do you think each of these will have on your business?: Making online marketplaces responsible for collecting VAT on sales by UK businesses on their sites.")</f>
        <v>And what effect, if any, do you think each of these will have on your business?: Making online marketplaces responsible for collecting VAT on sales by UK businesses on their sites.</v>
      </c>
      <c r="E46" s="9">
        <f>HYPERLINK("#'Full Results'!A318", 318)</f>
        <v>318</v>
      </c>
      <c r="F46" s="10" t="s">
        <v>18</v>
      </c>
    </row>
    <row r="47" spans="3:6" x14ac:dyDescent="0.35">
      <c r="C47" s="8">
        <v>39</v>
      </c>
      <c r="D47" s="5" t="str">
        <f>HYPERLINK("#'Table 39'!A1", "And what effect, if any, do you think each of thes...")</f>
        <v>And what effect, if any, do you think each of thes...</v>
      </c>
      <c r="E47" s="9">
        <f>HYPERLINK("#'Full Results'!A329", 329)</f>
        <v>329</v>
      </c>
      <c r="F47" s="10" t="s">
        <v>18</v>
      </c>
    </row>
    <row r="48" spans="3:6" x14ac:dyDescent="0.35">
      <c r="C48" s="8">
        <v>40</v>
      </c>
      <c r="D48" s="5" t="str">
        <f>HYPERLINK("#'Table 40'!A1", "Grid Summary: For each of the following changes, who do you think would end up paying the cost in practice?")</f>
        <v>Grid Summary: For each of the following changes, who do you think would end up paying the cost in practice?</v>
      </c>
      <c r="E48" s="9">
        <f>HYPERLINK("#'Full Results'!A340", 340)</f>
        <v>340</v>
      </c>
      <c r="F48" s="10"/>
    </row>
    <row r="49" spans="3:6" x14ac:dyDescent="0.35">
      <c r="C49" s="8">
        <v>41</v>
      </c>
      <c r="D49" s="5" t="str">
        <f>HYPERLINK("#'Table 41'!A1", "For each of the following changes, who do you think would end up paying the cost in practice?: A higher business rates charge on large distribution warehouses")</f>
        <v>For each of the following changes, who do you think would end up paying the cost in practice?: A higher business rates charge on large distribution warehouses</v>
      </c>
      <c r="E49" s="9">
        <f>HYPERLINK("#'Full Results'!A340", 340)</f>
        <v>340</v>
      </c>
      <c r="F49" s="10" t="s">
        <v>18</v>
      </c>
    </row>
    <row r="50" spans="3:6" x14ac:dyDescent="0.35">
      <c r="C50" s="8">
        <v>42</v>
      </c>
      <c r="D50" s="5" t="str">
        <f>HYPERLINK("#'Table 42'!A1", "For each of the following changes, who do you think would end up paying the cost in practice?: Making online marketplaces responsible for the VAT on sales by UK businesses")</f>
        <v>For each of the following changes, who do you think would end up paying the cost in practice?: Making online marketplaces responsible for the VAT on sales by UK businesses</v>
      </c>
      <c r="E50" s="9">
        <f>HYPERLINK("#'Full Results'!A350", 350)</f>
        <v>350</v>
      </c>
      <c r="F50" s="10" t="s">
        <v>18</v>
      </c>
    </row>
    <row r="51" spans="3:6" x14ac:dyDescent="0.35">
      <c r="C51" s="8">
        <v>43</v>
      </c>
      <c r="D51" s="5" t="str">
        <f>HYPERLINK("#'Table 43'!A1", "For each of the following changes, who do you think would end up paying the cost in practice?: Ending duty-free treatment for parcels worth £135 or less")</f>
        <v>For each of the following changes, who do you think would end up paying the cost in practice?: Ending duty-free treatment for parcels worth £135 or less</v>
      </c>
      <c r="E51" s="9">
        <f>HYPERLINK("#'Full Results'!A360", 360)</f>
        <v>360</v>
      </c>
      <c r="F51" s="10" t="s">
        <v>18</v>
      </c>
    </row>
    <row r="52" spans="3:6" x14ac:dyDescent="0.35">
      <c r="C52" s="8">
        <v>44</v>
      </c>
      <c r="D52" s="5" t="str">
        <f>HYPERLINK("#'Table 44'!A1", "For each of the following changes, who do you think would end up paying the cost in practice?: New product safety duties on online marketplaces")</f>
        <v>For each of the following changes, who do you think would end up paying the cost in practice?: New product safety duties on online marketplaces</v>
      </c>
      <c r="E52" s="9">
        <f>HYPERLINK("#'Full Results'!A370", 370)</f>
        <v>370</v>
      </c>
      <c r="F52" s="10" t="s">
        <v>18</v>
      </c>
    </row>
    <row r="53" spans="3:6" x14ac:dyDescent="0.35">
      <c r="C53" s="8">
        <v>45</v>
      </c>
      <c r="D53" s="5" t="str">
        <f>HYPERLINK("#'Table 45'!A1", "Which of the following best describes your business's VAT position?")</f>
        <v>Which of the following best describes your business's VAT position?</v>
      </c>
      <c r="E53" s="9">
        <f>HYPERLINK("#'Full Results'!A380", 380)</f>
        <v>380</v>
      </c>
      <c r="F53" s="10" t="s">
        <v>18</v>
      </c>
    </row>
    <row r="54" spans="3:6" x14ac:dyDescent="0.35">
      <c r="C54" s="8">
        <v>46</v>
      </c>
      <c r="D54" s="5" t="str">
        <f>HYPERLINK("#'Table 46'!A1", "At the moment, online marketplaces collect VAT on ...")</f>
        <v>At the moment, online marketplaces collect VAT on ...</v>
      </c>
      <c r="E54" s="9">
        <f>HYPERLINK("#'Full Results'!A389", 389)</f>
        <v>389</v>
      </c>
      <c r="F54" s="10" t="s">
        <v>18</v>
      </c>
    </row>
    <row r="55" spans="3:6" x14ac:dyDescent="0.35">
      <c r="C55" s="8">
        <v>47</v>
      </c>
      <c r="D55" s="5" t="str">
        <f>HYPERLINK("#'Table 47'!A1", "If marketplaces became responsible for collecting VAT on sales by UK businesses, which comes closest to your view on which sellers this should apply to?")</f>
        <v>If marketplaces became responsible for collecting VAT on sales by UK businesses, which comes closest to your view on which sellers this should apply to?</v>
      </c>
      <c r="E55" s="9">
        <f>HYPERLINK("#'Full Results'!A399", 399)</f>
        <v>399</v>
      </c>
      <c r="F55" s="10" t="s">
        <v>18</v>
      </c>
    </row>
    <row r="56" spans="3:6" x14ac:dyDescent="0.35">
      <c r="C56" s="8">
        <v>48</v>
      </c>
      <c r="D56" s="5" t="str">
        <f>HYPERLINK("#'Table 48'!A1", "Grid Summary: And to what extent would you support or oppose each of the following?")</f>
        <v>Grid Summary: And to what extent would you support or oppose each of the following?</v>
      </c>
      <c r="E56" s="9">
        <f>HYPERLINK("#'Full Results'!A409", 409)</f>
        <v>409</v>
      </c>
      <c r="F56" s="10"/>
    </row>
    <row r="57" spans="3:6" x14ac:dyDescent="0.35">
      <c r="C57" s="8">
        <v>49</v>
      </c>
      <c r="D57" s="5" t="str">
        <f>HYPERLINK("#'Table 49'!A1", "And to what extent would you support or oppose each of the following?: Keeping the zero VAT rate for goods that currently have it, such as children's clothes and books")</f>
        <v>And to what extent would you support or oppose each of the following?: Keeping the zero VAT rate for goods that currently have it, such as children's clothes and books</v>
      </c>
      <c r="E57" s="9">
        <f>HYPERLINK("#'Full Results'!A409", 409)</f>
        <v>409</v>
      </c>
      <c r="F57" s="10" t="s">
        <v>18</v>
      </c>
    </row>
    <row r="58" spans="3:6" x14ac:dyDescent="0.35">
      <c r="C58" s="8">
        <v>50</v>
      </c>
      <c r="D58" s="5" t="str">
        <f>HYPERLINK("#'Table 50'!A1", "And to what extent would you support or oppose each of the following?: Applying the rules to sales to other businesses, not just to consumers")</f>
        <v>And to what extent would you support or oppose each of the following?: Applying the rules to sales to other businesses, not just to consumers</v>
      </c>
      <c r="E58" s="9">
        <f>HYPERLINK("#'Full Results'!A420", 420)</f>
        <v>420</v>
      </c>
      <c r="F58" s="10" t="s">
        <v>18</v>
      </c>
    </row>
    <row r="59" spans="3:6" x14ac:dyDescent="0.35">
      <c r="C59" s="8">
        <v>51</v>
      </c>
      <c r="D59" s="5" t="str">
        <f>HYPERLINK("#'Table 51'!A1", "And to what extent would you support or oppose each of the following?: Leaving second-hand goods out of the rules, with clear checks to confirm goods really are second-hand")</f>
        <v>And to what extent would you support or oppose each of the following?: Leaving second-hand goods out of the rules, with clear checks to confirm goods really are second-hand</v>
      </c>
      <c r="E59" s="9">
        <f>HYPERLINK("#'Full Results'!A431", 431)</f>
        <v>431</v>
      </c>
      <c r="F59" s="10" t="s">
        <v>18</v>
      </c>
    </row>
    <row r="60" spans="3:6" x14ac:dyDescent="0.35">
      <c r="C60" s="8">
        <v>52</v>
      </c>
      <c r="D60" s="5" t="str">
        <f>HYPERLINK("#'Table 52'!A1", "Which approach do you think is more likely to keep products safe?")</f>
        <v>Which approach do you think is more likely to keep products safe?</v>
      </c>
      <c r="E60" s="9">
        <f>HYPERLINK("#'Full Results'!A442", 442)</f>
        <v>442</v>
      </c>
      <c r="F60" s="10" t="s">
        <v>18</v>
      </c>
    </row>
    <row r="61" spans="3:6" x14ac:dyDescent="0.35">
      <c r="C61" s="8">
        <v>53</v>
      </c>
      <c r="D61" s="5" t="str">
        <f>HYPERLINK("#'Table 53'!A1", "Some products may in future carry a digital record...")</f>
        <v>Some products may in future carry a digital record...</v>
      </c>
      <c r="E61" s="9">
        <f>HYPERLINK("#'Full Results'!A451", 451)</f>
        <v>451</v>
      </c>
      <c r="F61" s="10" t="s">
        <v>18</v>
      </c>
    </row>
    <row r="62" spans="3:6" x14ac:dyDescent="0.35">
      <c r="C62" s="8">
        <v>54</v>
      </c>
      <c r="D62" s="5" t="str">
        <f>HYPERLINK("#'Table 54'!A1", "Grid Summary: At the moment, if someone buys an un...")</f>
        <v>Grid Summary: At the moment, if someone buys an un...</v>
      </c>
      <c r="E62" s="9">
        <f>HYPERLINK("#'Full Results'!A466", 466)</f>
        <v>466</v>
      </c>
      <c r="F62" s="10"/>
    </row>
    <row r="63" spans="3:6" x14ac:dyDescent="0.35">
      <c r="C63" s="8">
        <v>55</v>
      </c>
      <c r="D63" s="5" t="str">
        <f>HYPERLINK("#'Table 55'!A1", "At the moment, if someone buys an unsafe product o...")</f>
        <v>At the moment, if someone buys an unsafe product o...</v>
      </c>
      <c r="E63" s="9">
        <f>HYPERLINK("#'Full Results'!A466", 466)</f>
        <v>466</v>
      </c>
      <c r="F63" s="10" t="s">
        <v>18</v>
      </c>
    </row>
    <row r="64" spans="3:6" x14ac:dyDescent="0.35">
      <c r="C64" s="8">
        <v>56</v>
      </c>
      <c r="D64" s="5" t="str">
        <f>HYPERLINK("#'Table 56'!A1", "At the moment, if someone buys an unsafe product o...")</f>
        <v>At the moment, if someone buys an unsafe product o...</v>
      </c>
      <c r="E64" s="9">
        <f>HYPERLINK("#'Full Results'!A477", 477)</f>
        <v>477</v>
      </c>
      <c r="F64" s="10" t="s">
        <v>18</v>
      </c>
    </row>
    <row r="65" spans="3:6" x14ac:dyDescent="0.35">
      <c r="C65" s="8">
        <v>57</v>
      </c>
      <c r="D65" s="5" t="str">
        <f>HYPERLINK("#'Table 57'!A1", "At the moment, if someone buys an unsafe product o...")</f>
        <v>At the moment, if someone buys an unsafe product o...</v>
      </c>
      <c r="E65" s="9">
        <f>HYPERLINK("#'Full Results'!A488", 488)</f>
        <v>488</v>
      </c>
      <c r="F65" s="10" t="s">
        <v>18</v>
      </c>
    </row>
    <row r="66" spans="3:6" x14ac:dyDescent="0.35">
      <c r="C66" s="8">
        <v>58</v>
      </c>
      <c r="D66" s="5" t="str">
        <f>HYPERLINK("#'Table 58'!A1", "At the moment, if someone buys an unsafe product o...")</f>
        <v>At the moment, if someone buys an unsafe product o...</v>
      </c>
      <c r="E66" s="9">
        <f>HYPERLINK("#'Full Results'!A499", 499)</f>
        <v>499</v>
      </c>
      <c r="F66" s="10" t="s">
        <v>18</v>
      </c>
    </row>
    <row r="67" spans="3:6" x14ac:dyDescent="0.35">
      <c r="C67" s="8">
        <v>59</v>
      </c>
      <c r="D67" s="5" t="str">
        <f>HYPERLINK("#'Table 59'!A1", "At the moment, if someone buys an unsafe product o...")</f>
        <v>At the moment, if someone buys an unsafe product o...</v>
      </c>
      <c r="E67" s="9">
        <f>HYPERLINK("#'Full Results'!A510", 510)</f>
        <v>510</v>
      </c>
      <c r="F67" s="10" t="s">
        <v>18</v>
      </c>
    </row>
    <row r="68" spans="3:6" x14ac:dyDescent="0.35">
      <c r="C68" s="8">
        <v>60</v>
      </c>
      <c r="D68" s="5" t="str">
        <f>HYPERLINK("#'Table 60'!A1", "At the moment, if someone buys an unsafe product o...")</f>
        <v>At the moment, if someone buys an unsafe product o...</v>
      </c>
      <c r="E68" s="9">
        <f>HYPERLINK("#'Full Results'!A521", 521)</f>
        <v>521</v>
      </c>
      <c r="F68" s="10" t="s">
        <v>18</v>
      </c>
    </row>
    <row r="69" spans="3:6" x14ac:dyDescent="0.35">
      <c r="C69" s="8">
        <v>61</v>
      </c>
      <c r="D69" s="5" t="str">
        <f>HYPERLINK("#'Table 61'!A1", "At the moment, if someone buys an unsafe product o...")</f>
        <v>At the moment, if someone buys an unsafe product o...</v>
      </c>
      <c r="E69" s="9">
        <f>HYPERLINK("#'Full Results'!A532", 532)</f>
        <v>532</v>
      </c>
      <c r="F69" s="10" t="s">
        <v>18</v>
      </c>
    </row>
    <row r="70" spans="3:6" x14ac:dyDescent="0.35">
      <c r="C70" s="8">
        <v>62</v>
      </c>
      <c r="D70" s="5" t="str">
        <f>HYPERLINK("#'Table 62'!A1", "At the moment, if someone buys an unsafe product o...")</f>
        <v>At the moment, if someone buys an unsafe product o...</v>
      </c>
      <c r="E70" s="9">
        <f>HYPERLINK("#'Full Results'!A543", 543)</f>
        <v>543</v>
      </c>
      <c r="F70" s="10" t="s">
        <v>18</v>
      </c>
    </row>
    <row r="71" spans="3:6" x14ac:dyDescent="0.35">
      <c r="C71" s="8">
        <v>63</v>
      </c>
      <c r="D71" s="5" t="str">
        <f>HYPERLINK("#'Table 63'!A1", "Grid Summary: Thinking about your own business, how easy or difficult would you find each of the following?")</f>
        <v>Grid Summary: Thinking about your own business, how easy or difficult would you find each of the following?</v>
      </c>
      <c r="E71" s="9">
        <f>HYPERLINK("#'Full Results'!A554", 554)</f>
        <v>554</v>
      </c>
      <c r="F71" s="10"/>
    </row>
    <row r="72" spans="3:6" x14ac:dyDescent="0.35">
      <c r="C72" s="8">
        <v>64</v>
      </c>
      <c r="D72" s="5" t="str">
        <f>HYPERLINK("#'Table 64'!A1", "Thinking about your own business, how easy or difficult would you find each of the following?: Providing safety documentation for every product you list")</f>
        <v>Thinking about your own business, how easy or difficult would you find each of the following?: Providing safety documentation for every product you list</v>
      </c>
      <c r="E72" s="9">
        <f>HYPERLINK("#'Full Results'!A554", 554)</f>
        <v>554</v>
      </c>
      <c r="F72" s="10" t="s">
        <v>18</v>
      </c>
    </row>
    <row r="73" spans="3:6" x14ac:dyDescent="0.35">
      <c r="C73" s="8">
        <v>65</v>
      </c>
      <c r="D73" s="5" t="str">
        <f>HYPERLINK("#'Table 65'!A1", "Thinking about your own business, how easy or difficult would you find each of the following?: Keeping records of your suppliers and where products are made")</f>
        <v>Thinking about your own business, how easy or difficult would you find each of the following?: Keeping records of your suppliers and where products are made</v>
      </c>
      <c r="E73" s="9">
        <f>HYPERLINK("#'Full Results'!A566", 566)</f>
        <v>566</v>
      </c>
      <c r="F73" s="10" t="s">
        <v>18</v>
      </c>
    </row>
    <row r="74" spans="3:6" x14ac:dyDescent="0.35">
      <c r="C74" s="8">
        <v>66</v>
      </c>
      <c r="D74" s="5" t="str">
        <f>HYPERLINK("#'Table 66'!A1", "Thinking about your own business, how easy or difficult would you find each of the following?: Providing product information in a digital format such as a QR code record")</f>
        <v>Thinking about your own business, how easy or difficult would you find each of the following?: Providing product information in a digital format such as a QR code record</v>
      </c>
      <c r="E74" s="9">
        <f>HYPERLINK("#'Full Results'!A578", 578)</f>
        <v>578</v>
      </c>
      <c r="F74" s="10" t="s">
        <v>18</v>
      </c>
    </row>
    <row r="75" spans="3:6" x14ac:dyDescent="0.35">
      <c r="C75" s="8">
        <v>67</v>
      </c>
      <c r="D75" s="5" t="str">
        <f>HYPERLINK("#'Table 67'!A1", "Thinking about your own business, how easy or difficult would you find each of the following?: Carrying out or commissioning physical testing of a product")</f>
        <v>Thinking about your own business, how easy or difficult would you find each of the following?: Carrying out or commissioning physical testing of a product</v>
      </c>
      <c r="E75" s="9">
        <f>HYPERLINK("#'Full Results'!A590", 590)</f>
        <v>590</v>
      </c>
      <c r="F75" s="10" t="s">
        <v>18</v>
      </c>
    </row>
    <row r="76" spans="3:6" x14ac:dyDescent="0.35">
      <c r="C76" s="8">
        <v>68</v>
      </c>
      <c r="D76" s="5" t="str">
        <f>HYPERLINK("#'Table 68'!A1", "Thinking about your own business, how easy or difficult would you find each of the following?: Finding the staff time to handle the extra paperwork")</f>
        <v>Thinking about your own business, how easy or difficult would you find each of the following?: Finding the staff time to handle the extra paperwork</v>
      </c>
      <c r="E76" s="9">
        <f>HYPERLINK("#'Full Results'!A602", 602)</f>
        <v>602</v>
      </c>
      <c r="F76" s="10" t="s">
        <v>18</v>
      </c>
    </row>
    <row r="77" spans="3:6" x14ac:dyDescent="0.35">
      <c r="C77" s="8">
        <v>69</v>
      </c>
      <c r="D77" s="5" t="str">
        <f>HYPERLINK("#'Table 69'!A1", "Thinking about your own business, how easy or difficult would you find each of the following?: Understanding what the rules require of you")</f>
        <v>Thinking about your own business, how easy or difficult would you find each of the following?: Understanding what the rules require of you</v>
      </c>
      <c r="E77" s="9">
        <f>HYPERLINK("#'Full Results'!A614", 614)</f>
        <v>614</v>
      </c>
      <c r="F77" s="10" t="s">
        <v>18</v>
      </c>
    </row>
    <row r="78" spans="3:6" x14ac:dyDescent="0.35">
      <c r="C78" s="8">
        <v>70</v>
      </c>
      <c r="D78" s="5" t="str">
        <f>HYPERLINK("#'Table 70'!A1", "Thinking about your own business, how easy or difficult would you find each of the following?: Appointing and verifying a UK Responsible Person")</f>
        <v>Thinking about your own business, how easy or difficult would you find each of the following?: Appointing and verifying a UK Responsible Person</v>
      </c>
      <c r="E78" s="9">
        <f>HYPERLINK("#'Full Results'!A626", 626)</f>
        <v>626</v>
      </c>
      <c r="F78" s="10" t="s">
        <v>18</v>
      </c>
    </row>
    <row r="79" spans="3:6" x14ac:dyDescent="0.35">
      <c r="C79" s="8">
        <v>71</v>
      </c>
      <c r="D79" s="5" t="str">
        <f>HYPERLINK("#'Table 71'!A1", "Thinking about your own business, how easy or difficult would you find each of the following?: Accessing compliance information")</f>
        <v>Thinking about your own business, how easy or difficult would you find each of the following?: Accessing compliance information</v>
      </c>
      <c r="E79" s="9">
        <f>HYPERLINK("#'Full Results'!A638", 638)</f>
        <v>638</v>
      </c>
      <c r="F79" s="10" t="s">
        <v>18</v>
      </c>
    </row>
    <row r="80" spans="3:6" x14ac:dyDescent="0.35">
      <c r="C80" s="8">
        <v>72</v>
      </c>
      <c r="D80" s="5" t="str">
        <f>HYPERLINK("#'Table 72'!A1", "If these product safety duties came in roughly how much additional time and cost do you think your business would face in a typical month? a) Additional staff time per month:")</f>
        <v>If these product safety duties came in roughly how much additional time and cost do you think your business would face in a typical month? a) Additional staff time per month:</v>
      </c>
      <c r="E80" s="9">
        <f>HYPERLINK("#'Full Results'!A650", 650)</f>
        <v>650</v>
      </c>
      <c r="F80" s="10" t="s">
        <v>18</v>
      </c>
    </row>
    <row r="81" spans="3:6" x14ac:dyDescent="0.35">
      <c r="C81" s="8">
        <v>73</v>
      </c>
      <c r="D81" s="5" t="str">
        <f>HYPERLINK("#'Table 73'!A1", "b) Additional direct cost per month:")</f>
        <v>b) Additional direct cost per month:</v>
      </c>
      <c r="E81" s="9">
        <f>HYPERLINK("#'Full Results'!A662", 662)</f>
        <v>662</v>
      </c>
      <c r="F81" s="10" t="s">
        <v>18</v>
      </c>
    </row>
    <row r="82" spans="3:6" x14ac:dyDescent="0.35">
      <c r="C82" s="8">
        <v>74</v>
      </c>
      <c r="D82" s="5" t="str">
        <f>HYPERLINK("#'Table 74'!A1", "Grid Summary: How likely or unlikely do you think ...")</f>
        <v>Grid Summary: How likely or unlikely do you think ...</v>
      </c>
      <c r="E82" s="9">
        <f>HYPERLINK("#'Full Results'!A674", 674)</f>
        <v>674</v>
      </c>
      <c r="F82" s="10"/>
    </row>
    <row r="83" spans="3:6" x14ac:dyDescent="0.35">
      <c r="C83" s="8">
        <v>75</v>
      </c>
      <c r="D83" s="5" t="str">
        <f>HYPERLINK("#'Table 75'!A1", "How likely or unlikely do you think each of the fo...")</f>
        <v>How likely or unlikely do you think each of the fo...</v>
      </c>
      <c r="E83" s="9">
        <f>HYPERLINK("#'Full Results'!A674", 674)</f>
        <v>674</v>
      </c>
      <c r="F83" s="10" t="s">
        <v>18</v>
      </c>
    </row>
    <row r="84" spans="3:6" x14ac:dyDescent="0.35">
      <c r="C84" s="8">
        <v>76</v>
      </c>
      <c r="D84" s="5" t="str">
        <f>HYPERLINK("#'Table 76'!A1", "How likely or unlikely do you think each of the fo...")</f>
        <v>How likely or unlikely do you think each of the fo...</v>
      </c>
      <c r="E84" s="9">
        <f>HYPERLINK("#'Full Results'!A685", 685)</f>
        <v>685</v>
      </c>
      <c r="F84" s="10" t="s">
        <v>18</v>
      </c>
    </row>
    <row r="85" spans="3:6" x14ac:dyDescent="0.35">
      <c r="C85" s="8">
        <v>77</v>
      </c>
      <c r="D85" s="5" t="str">
        <f>HYPERLINK("#'Table 77'!A1", "How likely or unlikely do you think each of the fo...")</f>
        <v>How likely or unlikely do you think each of the fo...</v>
      </c>
      <c r="E85" s="9">
        <f>HYPERLINK("#'Full Results'!A696", 696)</f>
        <v>696</v>
      </c>
      <c r="F85" s="10" t="s">
        <v>18</v>
      </c>
    </row>
    <row r="86" spans="3:6" x14ac:dyDescent="0.35">
      <c r="C86" s="8">
        <v>78</v>
      </c>
      <c r="D86" s="5" t="str">
        <f>HYPERLINK("#'Table 78'!A1", "How likely or unlikely do you think each of the fo...")</f>
        <v>How likely or unlikely do you think each of the fo...</v>
      </c>
      <c r="E86" s="9">
        <f>HYPERLINK("#'Full Results'!A707", 707)</f>
        <v>707</v>
      </c>
      <c r="F86" s="10" t="s">
        <v>18</v>
      </c>
    </row>
    <row r="87" spans="3:6" x14ac:dyDescent="0.35">
      <c r="C87" s="8">
        <v>79</v>
      </c>
      <c r="D87" s="5" t="str">
        <f>HYPERLINK("#'Table 79'!A1", "How likely or unlikely do you think each of the fo...")</f>
        <v>How likely or unlikely do you think each of the fo...</v>
      </c>
      <c r="E87" s="9">
        <f>HYPERLINK("#'Full Results'!A718", 718)</f>
        <v>718</v>
      </c>
      <c r="F87" s="10" t="s">
        <v>18</v>
      </c>
    </row>
    <row r="88" spans="3:6" x14ac:dyDescent="0.35">
      <c r="C88" s="8">
        <v>80</v>
      </c>
      <c r="D88" s="5" t="str">
        <f>HYPERLINK("#'Table 80'!A1", "How likely or unlikely do you think each of the fo...")</f>
        <v>How likely or unlikely do you think each of the fo...</v>
      </c>
      <c r="E88" s="9">
        <f>HYPERLINK("#'Full Results'!A729", 729)</f>
        <v>729</v>
      </c>
      <c r="F88" s="10" t="s">
        <v>18</v>
      </c>
    </row>
    <row r="89" spans="3:6" x14ac:dyDescent="0.35">
      <c r="C89" s="8">
        <v>81</v>
      </c>
      <c r="D89" s="5" t="str">
        <f>HYPERLINK("#'Table 81'!A1", "Who, if anyone, do you think would benefit most from placing these duties on marketplaces?")</f>
        <v>Who, if anyone, do you think would benefit most from placing these duties on marketplaces?</v>
      </c>
      <c r="E89" s="9">
        <f>HYPERLINK("#'Full Results'!A740", 740)</f>
        <v>740</v>
      </c>
      <c r="F89" s="10" t="s">
        <v>18</v>
      </c>
    </row>
    <row r="90" spans="3:6" x14ac:dyDescent="0.35">
      <c r="C90" s="8">
        <v>82</v>
      </c>
      <c r="D90" s="5" t="str">
        <f>HYPERLINK("#'Table 82'!A1", "Under the rules being considered, some online mark...")</f>
        <v>Under the rules being considered, some online mark...</v>
      </c>
      <c r="E90" s="9">
        <f>HYPERLINK("#'Full Results'!A754", 754)</f>
        <v>754</v>
      </c>
      <c r="F90" s="10" t="s">
        <v>18</v>
      </c>
    </row>
    <row r="91" spans="3:6" x14ac:dyDescent="0.35">
      <c r="C91" s="8">
        <v>83</v>
      </c>
      <c r="D91" s="5" t="str">
        <f>HYPERLINK("#'Table 83'!A1", "If some online marketplaces had to carry out more safety checks than others, what effect, if any, do you think that would have on where products are sold?")</f>
        <v>If some online marketplaces had to carry out more safety checks than others, what effect, if any, do you think that would have on where products are sold?</v>
      </c>
      <c r="E91" s="9">
        <f>HYPERLINK("#'Full Results'!A762", 762)</f>
        <v>762</v>
      </c>
      <c r="F91" s="10" t="s">
        <v>18</v>
      </c>
    </row>
    <row r="92" spans="3:6" x14ac:dyDescent="0.35">
      <c r="C92" s="8">
        <v>84</v>
      </c>
      <c r="D92" s="5" t="str">
        <f>HYPERLINK("#'Table 84'!A1", "Does your business do any of the following?")</f>
        <v>Does your business do any of the following?</v>
      </c>
      <c r="E92" s="9">
        <f>HYPERLINK("#'Full Results'!A772", 772)</f>
        <v>772</v>
      </c>
      <c r="F92" s="10" t="s">
        <v>18</v>
      </c>
    </row>
    <row r="93" spans="3:6" x14ac:dyDescent="0.35">
      <c r="C93" s="8">
        <v>85</v>
      </c>
      <c r="D93" s="5" t="str">
        <f>HYPERLINK("#'Table 85'!A1", "Since Brexit, the UK and the EU have been setting their own rules on product safety and labelling. Has your business done any of the following as a result? Please select all that apply.")</f>
        <v>Since Brexit, the UK and the EU have been setting their own rules on product safety and labelling. Has your business done any of the following as a result? Please select all that apply.</v>
      </c>
      <c r="E93" s="9">
        <f>HYPERLINK("#'Full Results'!A782", 782)</f>
        <v>782</v>
      </c>
      <c r="F93" s="10" t="s">
        <v>18</v>
      </c>
    </row>
    <row r="94" spans="3:6" x14ac:dyDescent="0.35">
      <c r="C94" s="8">
        <v>86</v>
      </c>
      <c r="D94" s="5" t="str">
        <f>HYPERLINK("#'Table 86'!A1", "Grid Summary: In the EU, every product sold must h...")</f>
        <v>Grid Summary: In the EU, every product sold must h...</v>
      </c>
      <c r="E94" s="9">
        <f>HYPERLINK("#'Full Results'!A796", 796)</f>
        <v>796</v>
      </c>
      <c r="F94" s="10"/>
    </row>
    <row r="95" spans="3:6" x14ac:dyDescent="0.35">
      <c r="C95" s="8">
        <v>87</v>
      </c>
      <c r="D95" s="5" t="str">
        <f>HYPERLINK("#'Table 87'!A1", "In the EU, every product sold must have a named bu...")</f>
        <v>In the EU, every product sold must have a named bu...</v>
      </c>
      <c r="E95" s="9">
        <f>HYPERLINK("#'Full Results'!A796", 796)</f>
        <v>796</v>
      </c>
      <c r="F95" s="10" t="s">
        <v>18</v>
      </c>
    </row>
    <row r="96" spans="3:6" x14ac:dyDescent="0.35">
      <c r="C96" s="8">
        <v>88</v>
      </c>
      <c r="D96" s="5" t="str">
        <f>HYPERLINK("#'Table 88'!A1", "In the EU, every product sold must have a named bu...")</f>
        <v>In the EU, every product sold must have a named bu...</v>
      </c>
      <c r="E96" s="9">
        <f>HYPERLINK("#'Full Results'!A807", 807)</f>
        <v>807</v>
      </c>
      <c r="F96" s="10" t="s">
        <v>18</v>
      </c>
    </row>
    <row r="97" spans="3:6" x14ac:dyDescent="0.35">
      <c r="C97" s="8">
        <v>89</v>
      </c>
      <c r="D97" s="5" t="str">
        <f>HYPERLINK("#'Table 89'!A1", "In the EU, every product sold must have a named bu...")</f>
        <v>In the EU, every product sold must have a named bu...</v>
      </c>
      <c r="E97" s="9">
        <f>HYPERLINK("#'Full Results'!A818", 818)</f>
        <v>818</v>
      </c>
      <c r="F97" s="10" t="s">
        <v>18</v>
      </c>
    </row>
    <row r="98" spans="3:6" x14ac:dyDescent="0.35">
      <c r="C98" s="8">
        <v>90</v>
      </c>
      <c r="D98" s="5" t="str">
        <f>HYPERLINK("#'Table 90'!A1", "In the EU, every product sold must have a named bu...")</f>
        <v>In the EU, every product sold must have a named bu...</v>
      </c>
      <c r="E98" s="9">
        <f>HYPERLINK("#'Full Results'!A829", 829)</f>
        <v>829</v>
      </c>
      <c r="F98" s="10" t="s">
        <v>18</v>
      </c>
    </row>
    <row r="99" spans="3:6" x14ac:dyDescent="0.35">
      <c r="C99" s="8">
        <v>91</v>
      </c>
      <c r="D99" s="5" t="str">
        <f>HYPERLINK("#'Table 91'!A1", "If the UK and EU required the same product to meet different safety or labelling requirements, what impact would this have on your business? Please select all that apply.")</f>
        <v>If the UK and EU required the same product to meet different safety or labelling requirements, what impact would this have on your business? Please select all that apply.</v>
      </c>
      <c r="E99" s="9">
        <f>HYPERLINK("#'Full Results'!A840", 840)</f>
        <v>840</v>
      </c>
      <c r="F99" s="10" t="s">
        <v>18</v>
      </c>
    </row>
    <row r="100" spans="3:6" x14ac:dyDescent="0.35">
      <c r="C100" s="8">
        <v>92</v>
      </c>
      <c r="D100" s="5" t="str">
        <f>HYPERLINK("#'Table 92'!A1", "Which of the following comes closest to your view on how the UK's product safety rules should relate to the EU's?")</f>
        <v>Which of the following comes closest to your view on how the UK's product safety rules should relate to the EU's?</v>
      </c>
      <c r="E100" s="9">
        <f>HYPERLINK("#'Full Results'!A854", 854)</f>
        <v>854</v>
      </c>
      <c r="F100" s="10" t="s">
        <v>18</v>
      </c>
    </row>
    <row r="101" spans="3:6" x14ac:dyDescent="0.35">
      <c r="C101" s="8">
        <v>93</v>
      </c>
      <c r="D101" s="5" t="str">
        <f>HYPERLINK("#'Table 93'!A1", "How important is it to your business that UK and EU rules on products have compatible product safety outcomes and systems?")</f>
        <v>How important is it to your business that UK and EU rules on products have compatible product safety outcomes and systems?</v>
      </c>
      <c r="E101" s="9">
        <f>HYPERLINK("#'Full Results'!A863", 863)</f>
        <v>863</v>
      </c>
      <c r="F101" s="10" t="s">
        <v>18</v>
      </c>
    </row>
    <row r="102" spans="3:6" x14ac:dyDescent="0.35">
      <c r="C102" s="8">
        <v>94</v>
      </c>
      <c r="D102" s="5" t="str">
        <f>HYPERLINK("#'Table 94'!A1", "Grid Summary: If your business had to meet two set...")</f>
        <v>Grid Summary: If your business had to meet two set...</v>
      </c>
      <c r="E102" s="9">
        <f>HYPERLINK("#'Full Results'!A873", 873)</f>
        <v>873</v>
      </c>
      <c r="F102" s="10"/>
    </row>
    <row r="103" spans="3:6" x14ac:dyDescent="0.35">
      <c r="C103" s="8">
        <v>95</v>
      </c>
      <c r="D103" s="5" t="str">
        <f>HYPERLINK("#'Table 95'!A1", "If your business had to meet two sets of rules at ...")</f>
        <v>If your business had to meet two sets of rules at ...</v>
      </c>
      <c r="E103" s="9">
        <f>HYPERLINK("#'Full Results'!A873", 873)</f>
        <v>873</v>
      </c>
      <c r="F103" s="10" t="s">
        <v>18</v>
      </c>
    </row>
    <row r="104" spans="3:6" x14ac:dyDescent="0.35">
      <c r="C104" s="8">
        <v>96</v>
      </c>
      <c r="D104" s="5" t="str">
        <f>HYPERLINK("#'Table 96'!A1", "If your business had to meet two sets of rules at ...")</f>
        <v>If your business had to meet two sets of rules at ...</v>
      </c>
      <c r="E104" s="9">
        <f>HYPERLINK("#'Full Results'!A884", 884)</f>
        <v>884</v>
      </c>
      <c r="F104" s="10" t="s">
        <v>18</v>
      </c>
    </row>
    <row r="105" spans="3:6" x14ac:dyDescent="0.35">
      <c r="C105" s="8">
        <v>97</v>
      </c>
      <c r="D105" s="5" t="str">
        <f>HYPERLINK("#'Table 97'!A1", "If your business had to meet two sets of rules at ...")</f>
        <v>If your business had to meet two sets of rules at ...</v>
      </c>
      <c r="E105" s="9">
        <f>HYPERLINK("#'Full Results'!A895", 895)</f>
        <v>895</v>
      </c>
      <c r="F105" s="10" t="s">
        <v>18</v>
      </c>
    </row>
    <row r="106" spans="3:6" x14ac:dyDescent="0.35">
      <c r="C106" s="8">
        <v>98</v>
      </c>
      <c r="D106" s="5" t="str">
        <f>HYPERLINK("#'Table 98'!A1", "If your business had to meet two sets of rules at ...")</f>
        <v>If your business had to meet two sets of rules at ...</v>
      </c>
      <c r="E106" s="9">
        <f>HYPERLINK("#'Full Results'!A906", 906)</f>
        <v>906</v>
      </c>
      <c r="F106" s="10" t="s">
        <v>18</v>
      </c>
    </row>
    <row r="107" spans="3:6" x14ac:dyDescent="0.35">
      <c r="C107" s="8">
        <v>99</v>
      </c>
      <c r="D107" s="5" t="str">
        <f>HYPERLINK("#'Table 99'!A1", "If your business had to meet two sets of rules at ...")</f>
        <v>If your business had to meet two sets of rules at ...</v>
      </c>
      <c r="E107" s="9">
        <f>HYPERLINK("#'Full Results'!A917", 917)</f>
        <v>917</v>
      </c>
      <c r="F107" s="10" t="s">
        <v>18</v>
      </c>
    </row>
    <row r="108" spans="3:6" x14ac:dyDescent="0.35">
      <c r="C108" s="8">
        <v>100</v>
      </c>
      <c r="D108" s="5" t="str">
        <f>HYPERLINK("#'Table 100'!A1", "If your business had to meet two sets of rules at ...")</f>
        <v>If your business had to meet two sets of rules at ...</v>
      </c>
      <c r="E108" s="9">
        <f>HYPERLINK("#'Full Results'!A928", 928)</f>
        <v>928</v>
      </c>
      <c r="F108" s="10" t="s">
        <v>18</v>
      </c>
    </row>
    <row r="109" spans="3:6" x14ac:dyDescent="0.35">
      <c r="C109" s="8">
        <v>101</v>
      </c>
      <c r="D109" s="5" t="str">
        <f>HYPERLINK("#'Table 101'!A1", "Grid Summary: Suppose the UK and the EU had compat...")</f>
        <v>Grid Summary: Suppose the UK and the EU had compat...</v>
      </c>
      <c r="E109" s="9">
        <f>HYPERLINK("#'Full Results'!A939", 939)</f>
        <v>939</v>
      </c>
      <c r="F109" s="10"/>
    </row>
    <row r="110" spans="3:6" x14ac:dyDescent="0.35">
      <c r="C110" s="8">
        <v>102</v>
      </c>
      <c r="D110" s="5" t="str">
        <f>HYPERLINK("#'Table 102'!A1", "Suppose the UK and the EU had compatible product s...")</f>
        <v>Suppose the UK and the EU had compatible product s...</v>
      </c>
      <c r="E110" s="9">
        <f>HYPERLINK("#'Full Results'!A939", 939)</f>
        <v>939</v>
      </c>
      <c r="F110" s="10" t="s">
        <v>18</v>
      </c>
    </row>
    <row r="111" spans="3:6" x14ac:dyDescent="0.35">
      <c r="C111" s="8">
        <v>103</v>
      </c>
      <c r="D111" s="5" t="str">
        <f>HYPERLINK("#'Table 103'!A1", "Suppose the UK and the EU had compatible product s...")</f>
        <v>Suppose the UK and the EU had compatible product s...</v>
      </c>
      <c r="E111" s="9">
        <f>HYPERLINK("#'Full Results'!A951", 951)</f>
        <v>951</v>
      </c>
      <c r="F111" s="10" t="s">
        <v>18</v>
      </c>
    </row>
    <row r="112" spans="3:6" x14ac:dyDescent="0.35">
      <c r="C112" s="8">
        <v>104</v>
      </c>
      <c r="D112" s="5" t="str">
        <f>HYPERLINK("#'Table 104'!A1", "Suppose the UK and the EU had compatible product s...")</f>
        <v>Suppose the UK and the EU had compatible product s...</v>
      </c>
      <c r="E112" s="9">
        <f>HYPERLINK("#'Full Results'!A963", 963)</f>
        <v>963</v>
      </c>
      <c r="F112" s="10" t="s">
        <v>18</v>
      </c>
    </row>
    <row r="113" spans="3:6" x14ac:dyDescent="0.35">
      <c r="C113" s="8">
        <v>105</v>
      </c>
      <c r="D113" s="5" t="str">
        <f>HYPERLINK("#'Table 105'!A1", "Suppose the UK and the EU had compatible product s...")</f>
        <v>Suppose the UK and the EU had compatible product s...</v>
      </c>
      <c r="E113" s="9">
        <f>HYPERLINK("#'Full Results'!A975", 975)</f>
        <v>975</v>
      </c>
      <c r="F113" s="10" t="s">
        <v>18</v>
      </c>
    </row>
    <row r="114" spans="3:6" x14ac:dyDescent="0.35">
      <c r="C114" s="8">
        <v>106</v>
      </c>
      <c r="D114" s="5" t="str">
        <f>HYPERLINK("#'Table 106'!A1", "Suppose the UK and the EU had compatible product s...")</f>
        <v>Suppose the UK and the EU had compatible product s...</v>
      </c>
      <c r="E114" s="9">
        <f>HYPERLINK("#'Full Results'!A987", 987)</f>
        <v>987</v>
      </c>
      <c r="F114" s="10" t="s">
        <v>18</v>
      </c>
    </row>
    <row r="115" spans="3:6" x14ac:dyDescent="0.35">
      <c r="C115" s="8">
        <v>107</v>
      </c>
      <c r="D115" s="5" t="str">
        <f>HYPERLINK("#'Table 107'!A1", "Suppose the UK and the EU had compatible product s...")</f>
        <v>Suppose the UK and the EU had compatible product s...</v>
      </c>
      <c r="E115" s="9">
        <f>HYPERLINK("#'Full Results'!A999", 999)</f>
        <v>999</v>
      </c>
      <c r="F115" s="10" t="s">
        <v>18</v>
      </c>
    </row>
    <row r="116" spans="3:6" x14ac:dyDescent="0.35">
      <c r="C116" s="8">
        <v>108</v>
      </c>
      <c r="D116" s="5" t="str">
        <f>HYPERLINK("#'Table 108'!A1", "Rank Summary: Thinking about how online shopping m...")</f>
        <v>Rank Summary: Thinking about how online shopping m...</v>
      </c>
      <c r="E116" s="9">
        <f>HYPERLINK("#'Full Results'!A1011", 1011)</f>
        <v>1011</v>
      </c>
      <c r="F116" s="10"/>
    </row>
    <row r="117" spans="3:6" x14ac:dyDescent="0.35">
      <c r="C117" s="8">
        <v>109</v>
      </c>
      <c r="D117" s="5" t="str">
        <f>HYPERLINK("#'Table 109'!A1", "Thinking about how online shopping might change ov...")</f>
        <v>Thinking about how online shopping might change ov...</v>
      </c>
      <c r="E117" s="9">
        <f>HYPERLINK("#'Full Results'!A1011", 1011)</f>
        <v>1011</v>
      </c>
      <c r="F117" s="10" t="s">
        <v>18</v>
      </c>
    </row>
    <row r="118" spans="3:6" x14ac:dyDescent="0.35">
      <c r="C118" s="8">
        <v>110</v>
      </c>
      <c r="D118" s="5" t="str">
        <f>HYPERLINK("#'Table 110'!A1", "Thinking about how online shopping might change ov...")</f>
        <v>Thinking about how online shopping might change ov...</v>
      </c>
      <c r="E118" s="9">
        <f>HYPERLINK("#'Full Results'!A1025", 1025)</f>
        <v>1025</v>
      </c>
      <c r="F118" s="10" t="s">
        <v>18</v>
      </c>
    </row>
    <row r="119" spans="3:6" x14ac:dyDescent="0.35">
      <c r="C119" s="8">
        <v>111</v>
      </c>
      <c r="D119" s="5" t="str">
        <f>HYPERLINK("#'Table 111'!A1", "Thinking about how online shopping might change ov...")</f>
        <v>Thinking about how online shopping might change ov...</v>
      </c>
      <c r="E119" s="9">
        <f>HYPERLINK("#'Full Results'!A1039", 1039)</f>
        <v>1039</v>
      </c>
      <c r="F119" s="10" t="s">
        <v>18</v>
      </c>
    </row>
    <row r="120" spans="3:6" x14ac:dyDescent="0.35">
      <c r="C120" s="8">
        <v>112</v>
      </c>
      <c r="D120" s="5" t="str">
        <f>HYPERLINK("#'Table 112'!A1", "Thinking about how online shopping might change ov...")</f>
        <v>Thinking about how online shopping might change ov...</v>
      </c>
      <c r="E120" s="9">
        <f>HYPERLINK("#'Full Results'!A1053", 1053)</f>
        <v>1053</v>
      </c>
      <c r="F120" s="10" t="s">
        <v>18</v>
      </c>
    </row>
    <row r="121" spans="3:6" x14ac:dyDescent="0.35">
      <c r="C121" s="8">
        <v>113</v>
      </c>
      <c r="D121" s="5" t="str">
        <f>HYPERLINK("#'Table 113'!A1", "Thinking about how online shopping might change ov...")</f>
        <v>Thinking about how online shopping might change ov...</v>
      </c>
      <c r="E121" s="9">
        <f>HYPERLINK("#'Full Results'!A1067", 1067)</f>
        <v>1067</v>
      </c>
      <c r="F121" s="10" t="s">
        <v>18</v>
      </c>
    </row>
    <row r="122" spans="3:6" x14ac:dyDescent="0.35">
      <c r="C122" s="8">
        <v>114</v>
      </c>
      <c r="D122" s="5" t="str">
        <f>HYPERLINK("#'Table 114'!A1", "Thinking about how online shopping might change ov...")</f>
        <v>Thinking about how online shopping might change ov...</v>
      </c>
      <c r="E122" s="9">
        <f>HYPERLINK("#'Full Results'!A1081", 1081)</f>
        <v>1081</v>
      </c>
      <c r="F122" s="10" t="s">
        <v>18</v>
      </c>
    </row>
    <row r="123" spans="3:6" x14ac:dyDescent="0.35">
      <c r="C123" s="8">
        <v>115</v>
      </c>
      <c r="D123" s="5" t="str">
        <f>HYPERLINK("#'Table 115'!A1", "Thinking about how online shopping might change ov...")</f>
        <v>Thinking about how online shopping might change ov...</v>
      </c>
      <c r="E123" s="9">
        <f>HYPERLINK("#'Full Results'!A1095", 1095)</f>
        <v>1095</v>
      </c>
      <c r="F123" s="10" t="s">
        <v>18</v>
      </c>
    </row>
    <row r="124" spans="3:6" x14ac:dyDescent="0.35">
      <c r="C124" s="8">
        <v>116</v>
      </c>
      <c r="D124" s="5" t="str">
        <f>HYPERLINK("#'Table 116'!A1", "Thinking about how online shopping might change ov...")</f>
        <v>Thinking about how online shopping might change ov...</v>
      </c>
      <c r="E124" s="9">
        <f>HYPERLINK("#'Full Results'!A1109", 1109)</f>
        <v>1109</v>
      </c>
      <c r="F124" s="10" t="s">
        <v>18</v>
      </c>
    </row>
    <row r="125" spans="3:6" x14ac:dyDescent="0.35">
      <c r="C125" s="8">
        <v>117</v>
      </c>
      <c r="D125" s="5" t="str">
        <f>HYPERLINK("#'Table 117'!A1", "Does your business do any of the following?")</f>
        <v>Does your business do any of the following?</v>
      </c>
      <c r="E125" s="9">
        <f>HYPERLINK("#'Full Results'!A1123", 1123)</f>
        <v>1123</v>
      </c>
      <c r="F125" s="10" t="s">
        <v>18</v>
      </c>
    </row>
    <row r="126" spans="3:6" x14ac:dyDescent="0.35">
      <c r="C126" s="8">
        <v>118</v>
      </c>
      <c r="D126" s="5" t="str">
        <f>HYPERLINK("#'Table 118'!A1", "Grid Summary: Does your business use AI tools for any of the following?")</f>
        <v>Grid Summary: Does your business use AI tools for any of the following?</v>
      </c>
      <c r="E126" s="9">
        <f>HYPERLINK("#'Full Results'!A1134", 1134)</f>
        <v>1134</v>
      </c>
      <c r="F126" s="10"/>
    </row>
    <row r="127" spans="3:6" x14ac:dyDescent="0.35">
      <c r="C127" s="8">
        <v>119</v>
      </c>
      <c r="D127" s="5" t="str">
        <f>HYPERLINK("#'Table 119'!A1", "Does your business use AI tools for any of the following?: Writing product descriptions or listings")</f>
        <v>Does your business use AI tools for any of the following?: Writing product descriptions or listings</v>
      </c>
      <c r="E127" s="9">
        <f>HYPERLINK("#'Full Results'!A1134", 1134)</f>
        <v>1134</v>
      </c>
      <c r="F127" s="10" t="s">
        <v>18</v>
      </c>
    </row>
    <row r="128" spans="3:6" x14ac:dyDescent="0.35">
      <c r="C128" s="8">
        <v>120</v>
      </c>
      <c r="D128" s="5" t="str">
        <f>HYPERLINK("#'Table 120'!A1", "Does your business use AI tools for any of the following?: Creating product photos or images")</f>
        <v>Does your business use AI tools for any of the following?: Creating product photos or images</v>
      </c>
      <c r="E128" s="9">
        <f>HYPERLINK("#'Full Results'!A1143", 1143)</f>
        <v>1143</v>
      </c>
      <c r="F128" s="10" t="s">
        <v>18</v>
      </c>
    </row>
    <row r="129" spans="3:6" x14ac:dyDescent="0.35">
      <c r="C129" s="8">
        <v>121</v>
      </c>
      <c r="D129" s="5" t="str">
        <f>HYPERLINK("#'Table 121'!A1", "Does your business use AI tools for any of the following?: Answering customer questions, such as a chatbot")</f>
        <v>Does your business use AI tools for any of the following?: Answering customer questions, such as a chatbot</v>
      </c>
      <c r="E129" s="9">
        <f>HYPERLINK("#'Full Results'!A1152", 1152)</f>
        <v>1152</v>
      </c>
      <c r="F129" s="10" t="s">
        <v>18</v>
      </c>
    </row>
    <row r="130" spans="3:6" x14ac:dyDescent="0.35">
      <c r="C130" s="8">
        <v>122</v>
      </c>
      <c r="D130" s="5" t="str">
        <f>HYPERLINK("#'Table 122'!A1", "Does your business use AI tools for any of the following?: Setting or changing prices")</f>
        <v>Does your business use AI tools for any of the following?: Setting or changing prices</v>
      </c>
      <c r="E130" s="9">
        <f>HYPERLINK("#'Full Results'!A1161", 1161)</f>
        <v>1161</v>
      </c>
      <c r="F130" s="10" t="s">
        <v>18</v>
      </c>
    </row>
    <row r="131" spans="3:6" x14ac:dyDescent="0.35">
      <c r="C131" s="8">
        <v>123</v>
      </c>
      <c r="D131" s="5" t="str">
        <f>HYPERLINK("#'Table 123'!A1", "Does your business use AI tools for any of the following?: Working out logistics (i.e. how much stock to hold)")</f>
        <v>Does your business use AI tools for any of the following?: Working out logistics (i.e. how much stock to hold)</v>
      </c>
      <c r="E131" s="9">
        <f>HYPERLINK("#'Full Results'!A1170", 1170)</f>
        <v>1170</v>
      </c>
      <c r="F131" s="10" t="s">
        <v>18</v>
      </c>
    </row>
    <row r="132" spans="3:6" x14ac:dyDescent="0.35">
      <c r="C132" s="8">
        <v>124</v>
      </c>
      <c r="D132" s="5" t="str">
        <f>HYPERLINK("#'Table 124'!A1", "Does your business use AI tools for any of the following?: Marketing and social media posts")</f>
        <v>Does your business use AI tools for any of the following?: Marketing and social media posts</v>
      </c>
      <c r="E132" s="9">
        <f>HYPERLINK("#'Full Results'!A1179", 1179)</f>
        <v>1179</v>
      </c>
      <c r="F132" s="10" t="s">
        <v>18</v>
      </c>
    </row>
    <row r="133" spans="3:6" x14ac:dyDescent="0.35">
      <c r="C133" s="8">
        <v>125</v>
      </c>
      <c r="D133" s="5" t="str">
        <f>HYPERLINK("#'Table 125'!A1", "Does your business use AI tools for any of the following?: Translating listings for other countries")</f>
        <v>Does your business use AI tools for any of the following?: Translating listings for other countries</v>
      </c>
      <c r="E133" s="9">
        <f>HYPERLINK("#'Full Results'!A1188", 1188)</f>
        <v>1188</v>
      </c>
      <c r="F133" s="10" t="s">
        <v>18</v>
      </c>
    </row>
    <row r="134" spans="3:6" x14ac:dyDescent="0.35">
      <c r="C134" s="8">
        <v>126</v>
      </c>
      <c r="D134" s="5" t="str">
        <f>HYPERLINK("#'Table 126'!A1", "Does your business use AI tools for any of the following?: Spotting fraud or problem orders")</f>
        <v>Does your business use AI tools for any of the following?: Spotting fraud or problem orders</v>
      </c>
      <c r="E134" s="9">
        <f>HYPERLINK("#'Full Results'!A1197", 1197)</f>
        <v>1197</v>
      </c>
      <c r="F134" s="10" t="s">
        <v>18</v>
      </c>
    </row>
    <row r="135" spans="3:6" x14ac:dyDescent="0.35">
      <c r="C135" s="8">
        <v>127</v>
      </c>
      <c r="D135" s="5" t="str">
        <f>HYPERLINK("#'Table 127'!A1", "Some shoppers now use AI tools that can search for products and buy them automatically, without the shopper browsing sites themselves. How much have you heard about this?")</f>
        <v>Some shoppers now use AI tools that can search for products and buy them automatically, without the shopper browsing sites themselves. How much have you heard about this?</v>
      </c>
      <c r="E135" s="9">
        <f>HYPERLINK("#'Full Results'!A1206", 1206)</f>
        <v>1206</v>
      </c>
      <c r="F135" s="10" t="s">
        <v>18</v>
      </c>
    </row>
    <row r="136" spans="3:6" x14ac:dyDescent="0.35">
      <c r="C136" s="8">
        <v>128</v>
      </c>
      <c r="D136" s="5" t="str">
        <f>HYPERLINK("#'Table 128'!A1", "Has your business done any of the following to make sure AI assistants can find its products?")</f>
        <v>Has your business done any of the following to make sure AI assistants can find its products?</v>
      </c>
      <c r="E136" s="9">
        <f>HYPERLINK("#'Full Results'!A1216", 1216)</f>
        <v>1216</v>
      </c>
      <c r="F136" s="10" t="s">
        <v>18</v>
      </c>
    </row>
    <row r="137" spans="3:6" x14ac:dyDescent="0.35">
      <c r="C137" s="8">
        <v>129</v>
      </c>
      <c r="D137" s="5" t="str">
        <f>HYPERLINK("#'Table 129'!A1", "Grid Summary: And how do you feel about AI assistants that search for and buy products on a customer's behalf?")</f>
        <v>Grid Summary: And how do you feel about AI assistants that search for and buy products on a customer's behalf?</v>
      </c>
      <c r="E137" s="9">
        <f>HYPERLINK("#'Full Results'!A1228", 1228)</f>
        <v>1228</v>
      </c>
      <c r="F137" s="10"/>
    </row>
    <row r="138" spans="3:6" x14ac:dyDescent="0.35">
      <c r="C138" s="8">
        <v>130</v>
      </c>
      <c r="D138" s="5" t="str">
        <f>HYPERLINK("#'Table 130'!A1", "And how do you feel about AI assistants that search for and buy products on a customer's behalf?: This could be a real opportunity for our business")</f>
        <v>And how do you feel about AI assistants that search for and buy products on a customer's behalf?: This could be a real opportunity for our business</v>
      </c>
      <c r="E138" s="9">
        <f>HYPERLINK("#'Full Results'!A1228", 1228)</f>
        <v>1228</v>
      </c>
      <c r="F138" s="10" t="s">
        <v>18</v>
      </c>
    </row>
    <row r="139" spans="3:6" x14ac:dyDescent="0.35">
      <c r="C139" s="8">
        <v>131</v>
      </c>
      <c r="D139" s="5" t="str">
        <f>HYPERLINK("#'Table 131'!A1", "And how do you feel about AI assistants that search for and buy products on a customer's behalf?: We would trust an AI assistant to represent our products accurately")</f>
        <v>And how do you feel about AI assistants that search for and buy products on a customer's behalf?: We would trust an AI assistant to represent our products accurately</v>
      </c>
      <c r="E139" s="9">
        <f>HYPERLINK("#'Full Results'!A1239", 1239)</f>
        <v>1239</v>
      </c>
      <c r="F139" s="10" t="s">
        <v>18</v>
      </c>
    </row>
    <row r="140" spans="3:6" x14ac:dyDescent="0.35">
      <c r="C140" s="8">
        <v>132</v>
      </c>
      <c r="D140" s="5" t="str">
        <f>HYPERLINK("#'Table 132'!A1", "And how do you feel about AI assistants that search for and buy products on a customer's behalf?: We would worry about losing the direct relationship with our customers")</f>
        <v>And how do you feel about AI assistants that search for and buy products on a customer's behalf?: We would worry about losing the direct relationship with our customers</v>
      </c>
      <c r="E140" s="9">
        <f>HYPERLINK("#'Full Results'!A1250", 1250)</f>
        <v>1250</v>
      </c>
      <c r="F140" s="10" t="s">
        <v>18</v>
      </c>
    </row>
    <row r="141" spans="3:6" x14ac:dyDescent="0.35">
      <c r="C141" s="8">
        <v>133</v>
      </c>
      <c r="D141" s="5" t="str">
        <f>HYPERLINK("#'Table 133'!A1", "And how do you feel about AI assistants that search for and buy products on a customer's behalf?: We would worry about being squeezed on price")</f>
        <v>And how do you feel about AI assistants that search for and buy products on a customer's behalf?: We would worry about being squeezed on price</v>
      </c>
      <c r="E141" s="9">
        <f>HYPERLINK("#'Full Results'!A1261", 1261)</f>
        <v>1261</v>
      </c>
      <c r="F141" s="10" t="s">
        <v>18</v>
      </c>
    </row>
    <row r="142" spans="3:6" x14ac:dyDescent="0.35">
      <c r="C142" s="8">
        <v>134</v>
      </c>
      <c r="D142" s="5" t="str">
        <f>HYPERLINK("#'Table 134'!A1", "And how do you feel about AI assistants that search for and buy products on a customer's behalf?: We know what we would have to do to be visible to these tools")</f>
        <v>And how do you feel about AI assistants that search for and buy products on a customer's behalf?: We know what we would have to do to be visible to these tools</v>
      </c>
      <c r="E142" s="9">
        <f>HYPERLINK("#'Full Results'!A1272", 1272)</f>
        <v>1272</v>
      </c>
      <c r="F142" s="10" t="s">
        <v>18</v>
      </c>
    </row>
    <row r="143" spans="3:6" x14ac:dyDescent="0.35">
      <c r="C143" s="8">
        <v>135</v>
      </c>
      <c r="D143" s="5" t="str">
        <f>HYPERLINK("#'Table 135'!A1", "And how do you feel about AI assistants that search for and buy products on a customer's behalf?: Larger businesses will benefit from this far more than we will")</f>
        <v>And how do you feel about AI assistants that search for and buy products on a customer's behalf?: Larger businesses will benefit from this far more than we will</v>
      </c>
      <c r="E143" s="9">
        <f>HYPERLINK("#'Full Results'!A1283", 1283)</f>
        <v>1283</v>
      </c>
      <c r="F143" s="10" t="s">
        <v>18</v>
      </c>
    </row>
    <row r="144" spans="3:6" x14ac:dyDescent="0.35">
      <c r="C144" s="8">
        <v>136</v>
      </c>
      <c r="D144" s="5" t="str">
        <f>HYPERLINK("#'Table 136'!A1", "Do you know whether your products appear when a shopper asks an AI assistant for a recommendation?")</f>
        <v>Do you know whether your products appear when a shopper asks an AI assistant for a recommendation?</v>
      </c>
      <c r="E144" s="9">
        <f>HYPERLINK("#'Full Results'!A1294", 1294)</f>
        <v>1294</v>
      </c>
      <c r="F144" s="10" t="s">
        <v>18</v>
      </c>
    </row>
    <row r="145" spans="3:6" x14ac:dyDescent="0.35">
      <c r="C145" s="8">
        <v>137</v>
      </c>
      <c r="D145" s="5" t="str">
        <f>HYPERLINK("#'Table 137'!A1", "Thinking about the most recent new software or digital tool your business started using, what was the main reason you adopted it?")</f>
        <v>Thinking about the most recent new software or digital tool your business started using, what was the main reason you adopted it?</v>
      </c>
      <c r="E145" s="9">
        <f>HYPERLINK("#'Full Results'!A1304", 1304)</f>
        <v>1304</v>
      </c>
      <c r="F145" s="10" t="s">
        <v>18</v>
      </c>
    </row>
    <row r="146" spans="3:6" x14ac:dyDescent="0.35">
      <c r="C146" s="8">
        <v>138</v>
      </c>
      <c r="D146" s="5" t="str">
        <f>HYPERLINK("#'Table 138'!A1", "If the Government offered help for small businesses to adopt digital and AI tools, which one of the following would your business be most likely to use?")</f>
        <v>If the Government offered help for small businesses to adopt digital and AI tools, which one of the following would your business be most likely to use?</v>
      </c>
      <c r="E146" s="9">
        <f>HYPERLINK("#'Full Results'!A1317", 1317)</f>
        <v>1317</v>
      </c>
      <c r="F146" s="10" t="s">
        <v>18</v>
      </c>
    </row>
    <row r="147" spans="3:6" x14ac:dyDescent="0.35">
      <c r="C147" s="8">
        <v>139</v>
      </c>
      <c r="D147" s="5" t="str">
        <f>HYPERLINK("#'Table 139'!A1", "Grid Summary: Below are a series of opposing statements that describe different ways the future of ecommerce could change in the near future. Please select the option you would prefer for your business.")</f>
        <v>Grid Summary: Below are a series of opposing statements that describe different ways the future of ecommerce could change in the near future. Please select the option you would prefer for your business.</v>
      </c>
      <c r="E147" s="9">
        <f>HYPERLINK("#'Full Results'!A1330", 1330)</f>
        <v>1330</v>
      </c>
      <c r="F147" s="10"/>
    </row>
    <row r="148" spans="3:6" x14ac:dyDescent="0.35">
      <c r="C148" s="8">
        <v>140</v>
      </c>
      <c r="D148" s="5" t="str">
        <f>HYPERLINK("#'Table 140'!A1", "Below are a series of opposing statements that des...")</f>
        <v>Below are a series of opposing statements that des...</v>
      </c>
      <c r="E148" s="9">
        <f>HYPERLINK("#'Full Results'!A1330", 1330)</f>
        <v>1330</v>
      </c>
      <c r="F148" s="10" t="s">
        <v>18</v>
      </c>
    </row>
    <row r="149" spans="3:6" x14ac:dyDescent="0.35">
      <c r="C149" s="8">
        <v>141</v>
      </c>
      <c r="D149" s="5" t="str">
        <f>HYPERLINK("#'Table 141'!A1", "Below are a series of opposing statements that des...")</f>
        <v>Below are a series of opposing statements that des...</v>
      </c>
      <c r="E149" s="9">
        <f>HYPERLINK("#'Full Results'!A1336", 1336)</f>
        <v>1336</v>
      </c>
      <c r="F149" s="10" t="s">
        <v>18</v>
      </c>
    </row>
    <row r="150" spans="3:6" x14ac:dyDescent="0.35">
      <c r="C150" s="8">
        <v>142</v>
      </c>
      <c r="D150" s="5" t="str">
        <f>HYPERLINK("#'Table 142'!A1", "Below are a series of opposing statements that des...")</f>
        <v>Below are a series of opposing statements that des...</v>
      </c>
      <c r="E150" s="9">
        <f>HYPERLINK("#'Full Results'!A1342", 1342)</f>
        <v>1342</v>
      </c>
      <c r="F150" s="10" t="s">
        <v>18</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H1328"/>
  <sheetViews>
    <sheetView showGridLines="0" workbookViewId="0">
      <pane xSplit="2" ySplit="8" topLeftCell="C253" activePane="bottomRight" state="frozen"/>
      <selection pane="topRight"/>
      <selection pane="bottomLeft"/>
      <selection pane="bottomRight" activeCell="C263" sqref="C263"/>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4" ht="40" customHeight="1" x14ac:dyDescent="0.55000000000000004">
      <c r="D2" s="4" t="s">
        <v>22</v>
      </c>
    </row>
    <row r="5" spans="2:34" ht="30" customHeight="1"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4"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4" x14ac:dyDescent="0.35">
      <c r="B7" s="11" t="s">
        <v>56</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4" x14ac:dyDescent="0.35">
      <c r="B8" s="12" t="s">
        <v>57</v>
      </c>
      <c r="C8" s="13">
        <v>503</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4" ht="43.5" x14ac:dyDescent="0.35">
      <c r="B9" s="14" t="s">
        <v>58</v>
      </c>
    </row>
    <row r="10" spans="2:34" x14ac:dyDescent="0.35">
      <c r="B10" s="15" t="s">
        <v>18</v>
      </c>
    </row>
    <row r="11" spans="2:34" x14ac:dyDescent="0.35">
      <c r="B11" s="11" t="s">
        <v>59</v>
      </c>
      <c r="C11" s="16">
        <v>501</v>
      </c>
      <c r="D11" s="16">
        <v>264</v>
      </c>
      <c r="E11" s="16">
        <v>233</v>
      </c>
      <c r="G11" s="16">
        <v>355</v>
      </c>
      <c r="H11" s="16">
        <v>146</v>
      </c>
      <c r="J11" s="16">
        <v>48</v>
      </c>
      <c r="K11" s="16">
        <v>37</v>
      </c>
      <c r="L11" s="16">
        <v>103</v>
      </c>
      <c r="M11" s="16">
        <v>43</v>
      </c>
      <c r="N11" s="16">
        <v>21</v>
      </c>
      <c r="O11" s="16">
        <v>39</v>
      </c>
      <c r="P11" s="16">
        <v>59</v>
      </c>
      <c r="Q11" s="16">
        <v>39</v>
      </c>
      <c r="R11" s="16">
        <v>54</v>
      </c>
      <c r="S11" s="16">
        <v>19</v>
      </c>
      <c r="T11" s="16">
        <v>29</v>
      </c>
      <c r="U11" s="16">
        <v>10</v>
      </c>
      <c r="W11" s="16">
        <v>217</v>
      </c>
      <c r="X11" s="16">
        <v>72</v>
      </c>
      <c r="Y11" s="16">
        <v>67</v>
      </c>
      <c r="Z11" s="16">
        <v>52</v>
      </c>
      <c r="AA11" s="16">
        <v>28</v>
      </c>
      <c r="AB11" s="16">
        <v>18</v>
      </c>
      <c r="AC11" s="16">
        <v>24</v>
      </c>
      <c r="AD11" s="16">
        <v>6</v>
      </c>
      <c r="AE11" s="16">
        <v>14</v>
      </c>
      <c r="AG11" s="16">
        <v>478</v>
      </c>
      <c r="AH11" s="16">
        <v>20</v>
      </c>
    </row>
    <row r="12" spans="2:34" x14ac:dyDescent="0.35">
      <c r="B12" s="12" t="s">
        <v>60</v>
      </c>
      <c r="C12" s="16">
        <v>504</v>
      </c>
      <c r="D12" s="16">
        <v>262</v>
      </c>
      <c r="E12" s="16">
        <v>238</v>
      </c>
      <c r="G12" s="16">
        <v>366</v>
      </c>
      <c r="H12" s="16">
        <v>138</v>
      </c>
      <c r="J12" s="16">
        <v>39</v>
      </c>
      <c r="K12" s="16">
        <v>51</v>
      </c>
      <c r="L12" s="16">
        <v>91</v>
      </c>
      <c r="M12" s="16">
        <v>36</v>
      </c>
      <c r="N12" s="16">
        <v>16</v>
      </c>
      <c r="O12" s="16">
        <v>49</v>
      </c>
      <c r="P12" s="16">
        <v>78</v>
      </c>
      <c r="Q12" s="16">
        <v>37</v>
      </c>
      <c r="R12" s="16">
        <v>45</v>
      </c>
      <c r="S12" s="16">
        <v>14</v>
      </c>
      <c r="T12" s="16">
        <v>32</v>
      </c>
      <c r="U12" s="16">
        <v>13</v>
      </c>
      <c r="W12" s="16">
        <v>216</v>
      </c>
      <c r="X12" s="16">
        <v>88</v>
      </c>
      <c r="Y12" s="16">
        <v>79</v>
      </c>
      <c r="Z12" s="16">
        <v>45</v>
      </c>
      <c r="AA12" s="16">
        <v>24</v>
      </c>
      <c r="AB12" s="16">
        <v>15</v>
      </c>
      <c r="AC12" s="16">
        <v>19</v>
      </c>
      <c r="AD12" s="16">
        <v>5</v>
      </c>
      <c r="AE12" s="16">
        <v>10</v>
      </c>
      <c r="AG12" s="16">
        <v>486</v>
      </c>
      <c r="AH12" s="16">
        <v>15</v>
      </c>
    </row>
    <row r="13" spans="2:34" x14ac:dyDescent="0.35">
      <c r="B13" s="17" t="s">
        <v>61</v>
      </c>
      <c r="C13" s="18">
        <v>0.72631464738510676</v>
      </c>
      <c r="D13" s="18">
        <v>0.74187177724475195</v>
      </c>
      <c r="E13" s="18">
        <v>0.70914683474302265</v>
      </c>
      <c r="G13" s="18">
        <v>0.73858803479473922</v>
      </c>
      <c r="H13" s="18">
        <v>0.6936303703385529</v>
      </c>
      <c r="J13" s="18">
        <v>0.78353356963200271</v>
      </c>
      <c r="K13" s="18">
        <v>0.72419404139242527</v>
      </c>
      <c r="L13" s="18">
        <v>0.6754287263412081</v>
      </c>
      <c r="M13" s="18">
        <v>0.70960921003585808</v>
      </c>
      <c r="N13" s="18">
        <v>0.774163978632186</v>
      </c>
      <c r="O13" s="18">
        <v>0.70017027539042986</v>
      </c>
      <c r="P13" s="18">
        <v>0.78415234473419437</v>
      </c>
      <c r="Q13" s="18">
        <v>0.70856021668792768</v>
      </c>
      <c r="R13" s="18">
        <v>0.70956363739171568</v>
      </c>
      <c r="S13" s="18">
        <v>0.53519035692666672</v>
      </c>
      <c r="T13" s="18">
        <v>0.80530830233923434</v>
      </c>
      <c r="U13" s="18">
        <v>0.77795970032761819</v>
      </c>
      <c r="W13" s="18">
        <v>0.76863942857865963</v>
      </c>
      <c r="X13" s="18">
        <v>0.71145241252807834</v>
      </c>
      <c r="Y13" s="18">
        <v>0.64648408273452185</v>
      </c>
      <c r="Z13" s="18">
        <v>0.72303512474127762</v>
      </c>
      <c r="AA13" s="18">
        <v>0.82324036148652013</v>
      </c>
      <c r="AB13" s="18">
        <v>0.6341323628535056</v>
      </c>
      <c r="AC13" s="18">
        <v>0.69981174267441693</v>
      </c>
      <c r="AD13" s="18">
        <v>0.87300187776969052</v>
      </c>
      <c r="AE13" s="18">
        <v>0.58630750322946179</v>
      </c>
      <c r="AG13" s="18">
        <v>0.73020400269125152</v>
      </c>
      <c r="AH13" s="18">
        <v>0.67690306232121755</v>
      </c>
    </row>
    <row r="14" spans="2:34" x14ac:dyDescent="0.35">
      <c r="B14" s="17" t="s">
        <v>62</v>
      </c>
      <c r="C14" s="18">
        <v>0.57304710649075996</v>
      </c>
      <c r="D14" s="18">
        <v>0.67658383572687508</v>
      </c>
      <c r="E14" s="18">
        <v>0.46404588990531181</v>
      </c>
      <c r="G14" s="18">
        <v>0.51580151480493697</v>
      </c>
      <c r="H14" s="18">
        <v>0.72549326629216127</v>
      </c>
      <c r="J14" s="18">
        <v>0.70930932727935758</v>
      </c>
      <c r="K14" s="18">
        <v>0.59355824243327082</v>
      </c>
      <c r="L14" s="18">
        <v>0.66146922424336763</v>
      </c>
      <c r="M14" s="18">
        <v>0.58058302216664859</v>
      </c>
      <c r="N14" s="18">
        <v>0.49724916490009868</v>
      </c>
      <c r="O14" s="18">
        <v>0.53973105090918327</v>
      </c>
      <c r="P14" s="18">
        <v>0.43218426520844938</v>
      </c>
      <c r="Q14" s="18">
        <v>0.65897037743998088</v>
      </c>
      <c r="R14" s="18">
        <v>0.51514560339115067</v>
      </c>
      <c r="S14" s="18">
        <v>0.46892177547646169</v>
      </c>
      <c r="T14" s="18">
        <v>0.51822303577997741</v>
      </c>
      <c r="U14" s="18">
        <v>0.71102014983619088</v>
      </c>
      <c r="W14" s="18">
        <v>0.46793914648964752</v>
      </c>
      <c r="X14" s="18">
        <v>0.60512795320043367</v>
      </c>
      <c r="Y14" s="18">
        <v>0.58433819840091372</v>
      </c>
      <c r="Z14" s="18">
        <v>0.73049893272306943</v>
      </c>
      <c r="AA14" s="18">
        <v>0.51471500026591388</v>
      </c>
      <c r="AB14" s="18">
        <v>0.84227417019913065</v>
      </c>
      <c r="AC14" s="18">
        <v>0.86075164057035969</v>
      </c>
      <c r="AD14" s="18">
        <v>0.87718676262004025</v>
      </c>
      <c r="AE14" s="18">
        <v>0.8826725239795612</v>
      </c>
      <c r="AG14" s="18">
        <v>0.56503364107814269</v>
      </c>
      <c r="AH14" s="18">
        <v>0.8809390207735539</v>
      </c>
    </row>
    <row r="15" spans="2:34" ht="29" x14ac:dyDescent="0.35">
      <c r="B15" s="17" t="s">
        <v>63</v>
      </c>
      <c r="C15" s="18">
        <v>0.1201577180337277</v>
      </c>
      <c r="D15" s="18">
        <v>0.1630553109731803</v>
      </c>
      <c r="E15" s="18">
        <v>7.4915106662991518E-2</v>
      </c>
      <c r="G15" s="18">
        <v>7.8938068690579483E-2</v>
      </c>
      <c r="H15" s="18">
        <v>0.22992647167348579</v>
      </c>
      <c r="J15" s="18">
        <v>0.1303593872508661</v>
      </c>
      <c r="K15" s="18">
        <v>0.16350818283780941</v>
      </c>
      <c r="L15" s="18">
        <v>0.12019802118226081</v>
      </c>
      <c r="M15" s="18">
        <v>0.13327537529137959</v>
      </c>
      <c r="N15" s="18">
        <v>0.1519844255669606</v>
      </c>
      <c r="O15" s="18">
        <v>0.14572860899737711</v>
      </c>
      <c r="P15" s="18">
        <v>0.10513586778021761</v>
      </c>
      <c r="Q15" s="18">
        <v>9.828262098257555E-2</v>
      </c>
      <c r="R15" s="18">
        <v>0.1289092918864761</v>
      </c>
      <c r="S15" s="18">
        <v>9.1409387842991727E-2</v>
      </c>
      <c r="T15" s="18">
        <v>7.9680623272928894E-2</v>
      </c>
      <c r="U15" s="18">
        <v>0</v>
      </c>
      <c r="W15" s="18">
        <v>3.838795780550739E-2</v>
      </c>
      <c r="X15" s="18">
        <v>0.115910350163816</v>
      </c>
      <c r="Y15" s="18">
        <v>0.18344214002354639</v>
      </c>
      <c r="Z15" s="18">
        <v>0.20985556043877221</v>
      </c>
      <c r="AA15" s="18">
        <v>0.1432544727539343</v>
      </c>
      <c r="AB15" s="18">
        <v>0.2345848944105958</v>
      </c>
      <c r="AC15" s="18">
        <v>0.23984940886540529</v>
      </c>
      <c r="AD15" s="18">
        <v>0.34737569660256479</v>
      </c>
      <c r="AE15" s="18">
        <v>0.31729416348900108</v>
      </c>
      <c r="AG15" s="18">
        <v>0.11090200796399829</v>
      </c>
      <c r="AH15" s="18">
        <v>0.32679994230008169</v>
      </c>
    </row>
    <row r="16" spans="2:34" x14ac:dyDescent="0.35">
      <c r="B16" s="17" t="s">
        <v>64</v>
      </c>
      <c r="C16" s="18">
        <v>9.7332459608549637E-2</v>
      </c>
      <c r="D16" s="18">
        <v>0.1236716919580394</v>
      </c>
      <c r="E16" s="18">
        <v>6.4665814852574457E-2</v>
      </c>
      <c r="G16" s="18">
        <v>6.5886605533309245E-2</v>
      </c>
      <c r="H16" s="18">
        <v>0.18107340025171931</v>
      </c>
      <c r="J16" s="18">
        <v>0.1037022897432132</v>
      </c>
      <c r="K16" s="18">
        <v>7.2881574491490644E-2</v>
      </c>
      <c r="L16" s="18">
        <v>9.2098686806567395E-2</v>
      </c>
      <c r="M16" s="18">
        <v>0.1214863179364641</v>
      </c>
      <c r="N16" s="18">
        <v>0.10518686716794109</v>
      </c>
      <c r="O16" s="18">
        <v>7.8069353691683607E-2</v>
      </c>
      <c r="P16" s="18">
        <v>9.1918750946435479E-2</v>
      </c>
      <c r="Q16" s="18">
        <v>0.1496852217433825</v>
      </c>
      <c r="R16" s="18">
        <v>6.9438057028767458E-2</v>
      </c>
      <c r="S16" s="18">
        <v>6.2156449047076491E-2</v>
      </c>
      <c r="T16" s="18">
        <v>0.14354263327962871</v>
      </c>
      <c r="U16" s="18">
        <v>0.11102014983619091</v>
      </c>
      <c r="W16" s="18">
        <v>7.2547047352034599E-2</v>
      </c>
      <c r="X16" s="18">
        <v>0.1046503506909507</v>
      </c>
      <c r="Y16" s="18">
        <v>0.141286956081352</v>
      </c>
      <c r="Z16" s="18">
        <v>7.0696841562175858E-2</v>
      </c>
      <c r="AA16" s="18">
        <v>6.3978635701000777E-2</v>
      </c>
      <c r="AB16" s="18">
        <v>0.15755873074184859</v>
      </c>
      <c r="AC16" s="18">
        <v>0.1625641449175789</v>
      </c>
      <c r="AD16" s="18">
        <v>0.34360896334371038</v>
      </c>
      <c r="AE16" s="18">
        <v>0.11732747602043871</v>
      </c>
      <c r="AG16" s="18">
        <v>9.5064010145214956E-2</v>
      </c>
      <c r="AH16" s="18">
        <v>0.18883253393809679</v>
      </c>
    </row>
    <row r="17" spans="2:34" x14ac:dyDescent="0.35">
      <c r="B17" s="17" t="s">
        <v>65</v>
      </c>
      <c r="C17" s="18">
        <v>1.9613891094464059E-2</v>
      </c>
      <c r="D17" s="18">
        <v>9.4127603548451975E-3</v>
      </c>
      <c r="E17" s="18">
        <v>3.1167965789576729E-2</v>
      </c>
      <c r="G17" s="18">
        <v>2.6979172072526258E-2</v>
      </c>
      <c r="H17" s="18">
        <v>0</v>
      </c>
      <c r="J17" s="18">
        <v>0</v>
      </c>
      <c r="K17" s="18">
        <v>5.5136540636662533E-2</v>
      </c>
      <c r="L17" s="18">
        <v>1.788624072569945E-2</v>
      </c>
      <c r="M17" s="18">
        <v>0</v>
      </c>
      <c r="N17" s="18">
        <v>0</v>
      </c>
      <c r="O17" s="18">
        <v>5.5440092729471577E-2</v>
      </c>
      <c r="P17" s="18">
        <v>0</v>
      </c>
      <c r="Q17" s="18">
        <v>0</v>
      </c>
      <c r="R17" s="18">
        <v>3.6636717018254522E-2</v>
      </c>
      <c r="S17" s="18">
        <v>0</v>
      </c>
      <c r="T17" s="18">
        <v>3.1931005003349867E-2</v>
      </c>
      <c r="U17" s="18">
        <v>0</v>
      </c>
      <c r="W17" s="18">
        <v>3.5099827463600783E-2</v>
      </c>
      <c r="X17" s="18">
        <v>1.719676869763408E-2</v>
      </c>
      <c r="Y17" s="18">
        <v>0</v>
      </c>
      <c r="Z17" s="18">
        <v>0</v>
      </c>
      <c r="AA17" s="18">
        <v>3.1989317850500389E-2</v>
      </c>
      <c r="AB17" s="18">
        <v>0</v>
      </c>
      <c r="AC17" s="18">
        <v>0</v>
      </c>
      <c r="AD17" s="18">
        <v>0</v>
      </c>
      <c r="AE17" s="18">
        <v>0</v>
      </c>
      <c r="AG17" s="18">
        <v>2.033122491960674E-2</v>
      </c>
      <c r="AH17" s="18">
        <v>0</v>
      </c>
    </row>
    <row r="18" spans="2:34" x14ac:dyDescent="0.35">
      <c r="B18" s="17" t="s">
        <v>66</v>
      </c>
      <c r="C18" s="18">
        <v>9.1882515255596337E-3</v>
      </c>
      <c r="D18" s="18">
        <v>6.4433069357490323E-3</v>
      </c>
      <c r="E18" s="18">
        <v>1.2361788813797179E-2</v>
      </c>
      <c r="G18" s="18">
        <v>8.6040810875911977E-3</v>
      </c>
      <c r="H18" s="18">
        <v>1.0743909128446199E-2</v>
      </c>
      <c r="J18" s="18">
        <v>0</v>
      </c>
      <c r="K18" s="18">
        <v>0</v>
      </c>
      <c r="L18" s="18">
        <v>9.3281152303350597E-3</v>
      </c>
      <c r="M18" s="18">
        <v>0</v>
      </c>
      <c r="N18" s="18">
        <v>0</v>
      </c>
      <c r="O18" s="18">
        <v>0</v>
      </c>
      <c r="P18" s="18">
        <v>1.6005076686467432E-2</v>
      </c>
      <c r="Q18" s="18">
        <v>2.2420498330973381E-2</v>
      </c>
      <c r="R18" s="18">
        <v>0</v>
      </c>
      <c r="S18" s="18">
        <v>4.5704693921495863E-2</v>
      </c>
      <c r="T18" s="18">
        <v>3.2398858798623691E-2</v>
      </c>
      <c r="U18" s="18">
        <v>0</v>
      </c>
      <c r="W18" s="18">
        <v>9.7631757969150919E-3</v>
      </c>
      <c r="X18" s="18">
        <v>0</v>
      </c>
      <c r="Y18" s="18">
        <v>0</v>
      </c>
      <c r="Z18" s="18">
        <v>0</v>
      </c>
      <c r="AA18" s="18">
        <v>2.628581140483402E-2</v>
      </c>
      <c r="AB18" s="18">
        <v>5.6225478475275023E-2</v>
      </c>
      <c r="AC18" s="18">
        <v>0</v>
      </c>
      <c r="AD18" s="18">
        <v>0</v>
      </c>
      <c r="AE18" s="18">
        <v>0</v>
      </c>
      <c r="AG18" s="18">
        <v>7.3795338619643599E-3</v>
      </c>
      <c r="AH18" s="18">
        <v>0</v>
      </c>
    </row>
    <row r="20" spans="2:34" ht="58" x14ac:dyDescent="0.35">
      <c r="B20" s="14" t="s">
        <v>67</v>
      </c>
    </row>
    <row r="21" spans="2:34" x14ac:dyDescent="0.35">
      <c r="B21" s="15" t="s">
        <v>18</v>
      </c>
    </row>
    <row r="22" spans="2:34" x14ac:dyDescent="0.35">
      <c r="B22" s="11" t="s">
        <v>59</v>
      </c>
      <c r="C22" s="16">
        <v>501</v>
      </c>
      <c r="D22" s="16">
        <v>264</v>
      </c>
      <c r="E22" s="16">
        <v>233</v>
      </c>
      <c r="G22" s="16">
        <v>355</v>
      </c>
      <c r="H22" s="16">
        <v>146</v>
      </c>
      <c r="J22" s="16">
        <v>48</v>
      </c>
      <c r="K22" s="16">
        <v>37</v>
      </c>
      <c r="L22" s="16">
        <v>103</v>
      </c>
      <c r="M22" s="16">
        <v>43</v>
      </c>
      <c r="N22" s="16">
        <v>21</v>
      </c>
      <c r="O22" s="16">
        <v>39</v>
      </c>
      <c r="P22" s="16">
        <v>59</v>
      </c>
      <c r="Q22" s="16">
        <v>39</v>
      </c>
      <c r="R22" s="16">
        <v>54</v>
      </c>
      <c r="S22" s="16">
        <v>19</v>
      </c>
      <c r="T22" s="16">
        <v>29</v>
      </c>
      <c r="U22" s="16">
        <v>10</v>
      </c>
      <c r="W22" s="16">
        <v>217</v>
      </c>
      <c r="X22" s="16">
        <v>72</v>
      </c>
      <c r="Y22" s="16">
        <v>67</v>
      </c>
      <c r="Z22" s="16">
        <v>52</v>
      </c>
      <c r="AA22" s="16">
        <v>28</v>
      </c>
      <c r="AB22" s="16">
        <v>18</v>
      </c>
      <c r="AC22" s="16">
        <v>24</v>
      </c>
      <c r="AD22" s="16">
        <v>6</v>
      </c>
      <c r="AE22" s="16">
        <v>14</v>
      </c>
      <c r="AG22" s="16">
        <v>478</v>
      </c>
      <c r="AH22" s="16">
        <v>20</v>
      </c>
    </row>
    <row r="23" spans="2:34" x14ac:dyDescent="0.35">
      <c r="B23" s="12" t="s">
        <v>60</v>
      </c>
      <c r="C23" s="16">
        <v>504</v>
      </c>
      <c r="D23" s="16">
        <v>262</v>
      </c>
      <c r="E23" s="16">
        <v>238</v>
      </c>
      <c r="G23" s="16">
        <v>366</v>
      </c>
      <c r="H23" s="16">
        <v>138</v>
      </c>
      <c r="J23" s="16">
        <v>39</v>
      </c>
      <c r="K23" s="16">
        <v>51</v>
      </c>
      <c r="L23" s="16">
        <v>91</v>
      </c>
      <c r="M23" s="16">
        <v>36</v>
      </c>
      <c r="N23" s="16">
        <v>16</v>
      </c>
      <c r="O23" s="16">
        <v>49</v>
      </c>
      <c r="P23" s="16">
        <v>78</v>
      </c>
      <c r="Q23" s="16">
        <v>37</v>
      </c>
      <c r="R23" s="16">
        <v>45</v>
      </c>
      <c r="S23" s="16">
        <v>14</v>
      </c>
      <c r="T23" s="16">
        <v>32</v>
      </c>
      <c r="U23" s="16">
        <v>13</v>
      </c>
      <c r="W23" s="16">
        <v>216</v>
      </c>
      <c r="X23" s="16">
        <v>88</v>
      </c>
      <c r="Y23" s="16">
        <v>79</v>
      </c>
      <c r="Z23" s="16">
        <v>45</v>
      </c>
      <c r="AA23" s="16">
        <v>24</v>
      </c>
      <c r="AB23" s="16">
        <v>15</v>
      </c>
      <c r="AC23" s="16">
        <v>19</v>
      </c>
      <c r="AD23" s="16">
        <v>5</v>
      </c>
      <c r="AE23" s="16">
        <v>10</v>
      </c>
      <c r="AG23" s="16">
        <v>486</v>
      </c>
      <c r="AH23" s="16">
        <v>15</v>
      </c>
    </row>
    <row r="24" spans="2:34" x14ac:dyDescent="0.35">
      <c r="B24" s="17" t="s">
        <v>68</v>
      </c>
      <c r="C24" s="18">
        <v>0.71099843127698403</v>
      </c>
      <c r="D24" s="18">
        <v>0.72487171252410443</v>
      </c>
      <c r="E24" s="18">
        <v>0.6962320278636186</v>
      </c>
      <c r="G24" s="18">
        <v>0.6923788414921751</v>
      </c>
      <c r="H24" s="18">
        <v>0.76058277264163932</v>
      </c>
      <c r="J24" s="18">
        <v>0.69074395598076899</v>
      </c>
      <c r="K24" s="18">
        <v>0.76170880359852167</v>
      </c>
      <c r="L24" s="18">
        <v>0.6903726007640717</v>
      </c>
      <c r="M24" s="18">
        <v>0.48585320531327642</v>
      </c>
      <c r="N24" s="18">
        <v>0.73588974299259047</v>
      </c>
      <c r="O24" s="18">
        <v>0.73094511239922122</v>
      </c>
      <c r="P24" s="18">
        <v>0.70809141713988988</v>
      </c>
      <c r="Q24" s="18">
        <v>0.79031154983712792</v>
      </c>
      <c r="R24" s="18">
        <v>0.62536793012016878</v>
      </c>
      <c r="S24" s="18">
        <v>0.90447847975387974</v>
      </c>
      <c r="T24" s="18">
        <v>0.80267255594537334</v>
      </c>
      <c r="U24" s="18">
        <v>0.8889798501638092</v>
      </c>
      <c r="W24" s="18">
        <v>0.63223334229750072</v>
      </c>
      <c r="X24" s="18">
        <v>0.64284202849316885</v>
      </c>
      <c r="Y24" s="18">
        <v>0.80260939414256083</v>
      </c>
      <c r="Z24" s="18">
        <v>0.84699039551666966</v>
      </c>
      <c r="AA24" s="18">
        <v>0.86929772666801464</v>
      </c>
      <c r="AB24" s="18">
        <v>0.89548917306729259</v>
      </c>
      <c r="AC24" s="18">
        <v>0.80485556132577296</v>
      </c>
      <c r="AD24" s="18">
        <v>0.75018864038973065</v>
      </c>
      <c r="AE24" s="18">
        <v>0.84663439284516828</v>
      </c>
      <c r="AG24" s="18">
        <v>0.70824775959068109</v>
      </c>
      <c r="AH24" s="18">
        <v>0.81615748907006702</v>
      </c>
    </row>
    <row r="25" spans="2:34" x14ac:dyDescent="0.35">
      <c r="B25" s="17" t="s">
        <v>69</v>
      </c>
      <c r="C25" s="18">
        <v>0.28484850664059569</v>
      </c>
      <c r="D25" s="18">
        <v>0.26714051993909832</v>
      </c>
      <c r="E25" s="18">
        <v>0.30376797213638163</v>
      </c>
      <c r="G25" s="18">
        <v>0.30190856552921258</v>
      </c>
      <c r="H25" s="18">
        <v>0.23941722735836091</v>
      </c>
      <c r="J25" s="18">
        <v>0.30925604401923112</v>
      </c>
      <c r="K25" s="18">
        <v>0.23829119640147831</v>
      </c>
      <c r="L25" s="18">
        <v>0.29798871082889511</v>
      </c>
      <c r="M25" s="18">
        <v>0.51414679468672331</v>
      </c>
      <c r="N25" s="18">
        <v>0.26411025700740931</v>
      </c>
      <c r="O25" s="18">
        <v>0.26905488760077861</v>
      </c>
      <c r="P25" s="18">
        <v>0.29190858286011018</v>
      </c>
      <c r="Q25" s="18">
        <v>0.2096884501628716</v>
      </c>
      <c r="R25" s="18">
        <v>0.37463206987983089</v>
      </c>
      <c r="S25" s="18">
        <v>9.5521520246120262E-2</v>
      </c>
      <c r="T25" s="18">
        <v>0.16539643905127671</v>
      </c>
      <c r="U25" s="18">
        <v>0.11102014983619091</v>
      </c>
      <c r="W25" s="18">
        <v>0.36301063920605459</v>
      </c>
      <c r="X25" s="18">
        <v>0.35715797150683132</v>
      </c>
      <c r="Y25" s="18">
        <v>0.18388041687080439</v>
      </c>
      <c r="Z25" s="18">
        <v>0.15300960448333051</v>
      </c>
      <c r="AA25" s="18">
        <v>0.13070227333198531</v>
      </c>
      <c r="AB25" s="18">
        <v>0.1045108269327074</v>
      </c>
      <c r="AC25" s="18">
        <v>0.1951444386742269</v>
      </c>
      <c r="AD25" s="18">
        <v>0.24981135961026929</v>
      </c>
      <c r="AE25" s="18">
        <v>0.15336560715483161</v>
      </c>
      <c r="AG25" s="18">
        <v>0.28744728944899622</v>
      </c>
      <c r="AH25" s="18">
        <v>0.18384251092993309</v>
      </c>
    </row>
    <row r="26" spans="2:34" x14ac:dyDescent="0.35">
      <c r="B26" s="17" t="s">
        <v>66</v>
      </c>
      <c r="C26" s="18">
        <v>4.1530620824203057E-3</v>
      </c>
      <c r="D26" s="18">
        <v>7.9877675367973702E-3</v>
      </c>
      <c r="E26" s="18">
        <v>0</v>
      </c>
      <c r="G26" s="18">
        <v>5.7125929786122987E-3</v>
      </c>
      <c r="H26" s="18">
        <v>0</v>
      </c>
      <c r="J26" s="18">
        <v>0</v>
      </c>
      <c r="K26" s="18">
        <v>0</v>
      </c>
      <c r="L26" s="18">
        <v>1.163868840703294E-2</v>
      </c>
      <c r="M26" s="18">
        <v>0</v>
      </c>
      <c r="N26" s="18">
        <v>0</v>
      </c>
      <c r="O26" s="18">
        <v>0</v>
      </c>
      <c r="P26" s="18">
        <v>0</v>
      </c>
      <c r="Q26" s="18">
        <v>0</v>
      </c>
      <c r="R26" s="18">
        <v>0</v>
      </c>
      <c r="S26" s="18">
        <v>0</v>
      </c>
      <c r="T26" s="18">
        <v>3.1931005003349867E-2</v>
      </c>
      <c r="U26" s="18">
        <v>0</v>
      </c>
      <c r="W26" s="18">
        <v>4.7560184964447376E-3</v>
      </c>
      <c r="X26" s="18">
        <v>0</v>
      </c>
      <c r="Y26" s="18">
        <v>1.351018898663498E-2</v>
      </c>
      <c r="Z26" s="18">
        <v>0</v>
      </c>
      <c r="AA26" s="18">
        <v>0</v>
      </c>
      <c r="AB26" s="18">
        <v>0</v>
      </c>
      <c r="AC26" s="18">
        <v>0</v>
      </c>
      <c r="AD26" s="18">
        <v>0</v>
      </c>
      <c r="AE26" s="18">
        <v>0</v>
      </c>
      <c r="AG26" s="18">
        <v>4.3049509603226852E-3</v>
      </c>
      <c r="AH26" s="18">
        <v>0</v>
      </c>
    </row>
    <row r="28" spans="2:34" ht="72.5" x14ac:dyDescent="0.35">
      <c r="B28" s="14" t="s">
        <v>70</v>
      </c>
    </row>
    <row r="29" spans="2:34" x14ac:dyDescent="0.35">
      <c r="B29" s="15" t="s">
        <v>18</v>
      </c>
    </row>
    <row r="30" spans="2:34" x14ac:dyDescent="0.35">
      <c r="B30" s="11" t="s">
        <v>59</v>
      </c>
      <c r="C30" s="16">
        <v>501</v>
      </c>
      <c r="D30" s="16">
        <v>264</v>
      </c>
      <c r="E30" s="16">
        <v>233</v>
      </c>
      <c r="G30" s="16">
        <v>355</v>
      </c>
      <c r="H30" s="16">
        <v>146</v>
      </c>
      <c r="J30" s="16">
        <v>48</v>
      </c>
      <c r="K30" s="16">
        <v>37</v>
      </c>
      <c r="L30" s="16">
        <v>103</v>
      </c>
      <c r="M30" s="16">
        <v>43</v>
      </c>
      <c r="N30" s="16">
        <v>21</v>
      </c>
      <c r="O30" s="16">
        <v>39</v>
      </c>
      <c r="P30" s="16">
        <v>59</v>
      </c>
      <c r="Q30" s="16">
        <v>39</v>
      </c>
      <c r="R30" s="16">
        <v>54</v>
      </c>
      <c r="S30" s="16">
        <v>19</v>
      </c>
      <c r="T30" s="16">
        <v>29</v>
      </c>
      <c r="U30" s="16">
        <v>10</v>
      </c>
      <c r="W30" s="16">
        <v>217</v>
      </c>
      <c r="X30" s="16">
        <v>72</v>
      </c>
      <c r="Y30" s="16">
        <v>67</v>
      </c>
      <c r="Z30" s="16">
        <v>52</v>
      </c>
      <c r="AA30" s="16">
        <v>28</v>
      </c>
      <c r="AB30" s="16">
        <v>18</v>
      </c>
      <c r="AC30" s="16">
        <v>24</v>
      </c>
      <c r="AD30" s="16">
        <v>6</v>
      </c>
      <c r="AE30" s="16">
        <v>14</v>
      </c>
      <c r="AG30" s="16">
        <v>478</v>
      </c>
      <c r="AH30" s="16">
        <v>20</v>
      </c>
    </row>
    <row r="31" spans="2:34" x14ac:dyDescent="0.35">
      <c r="B31" s="12" t="s">
        <v>60</v>
      </c>
      <c r="C31" s="16">
        <v>504</v>
      </c>
      <c r="D31" s="16">
        <v>262</v>
      </c>
      <c r="E31" s="16">
        <v>238</v>
      </c>
      <c r="G31" s="16">
        <v>366</v>
      </c>
      <c r="H31" s="16">
        <v>138</v>
      </c>
      <c r="J31" s="16">
        <v>39</v>
      </c>
      <c r="K31" s="16">
        <v>51</v>
      </c>
      <c r="L31" s="16">
        <v>91</v>
      </c>
      <c r="M31" s="16">
        <v>36</v>
      </c>
      <c r="N31" s="16">
        <v>16</v>
      </c>
      <c r="O31" s="16">
        <v>49</v>
      </c>
      <c r="P31" s="16">
        <v>78</v>
      </c>
      <c r="Q31" s="16">
        <v>37</v>
      </c>
      <c r="R31" s="16">
        <v>45</v>
      </c>
      <c r="S31" s="16">
        <v>14</v>
      </c>
      <c r="T31" s="16">
        <v>32</v>
      </c>
      <c r="U31" s="16">
        <v>13</v>
      </c>
      <c r="W31" s="16">
        <v>216</v>
      </c>
      <c r="X31" s="16">
        <v>88</v>
      </c>
      <c r="Y31" s="16">
        <v>79</v>
      </c>
      <c r="Z31" s="16">
        <v>45</v>
      </c>
      <c r="AA31" s="16">
        <v>24</v>
      </c>
      <c r="AB31" s="16">
        <v>15</v>
      </c>
      <c r="AC31" s="16">
        <v>19</v>
      </c>
      <c r="AD31" s="16">
        <v>5</v>
      </c>
      <c r="AE31" s="16">
        <v>10</v>
      </c>
      <c r="AG31" s="16">
        <v>486</v>
      </c>
      <c r="AH31" s="16">
        <v>15</v>
      </c>
    </row>
    <row r="32" spans="2:34" x14ac:dyDescent="0.35">
      <c r="B32" s="17" t="s">
        <v>68</v>
      </c>
      <c r="C32" s="18">
        <v>0.65564615830632467</v>
      </c>
      <c r="D32" s="18">
        <v>0.64728851017167588</v>
      </c>
      <c r="E32" s="18">
        <v>0.66232840319106578</v>
      </c>
      <c r="G32" s="18">
        <v>0.6170082879126747</v>
      </c>
      <c r="H32" s="18">
        <v>0.75853958277720657</v>
      </c>
      <c r="J32" s="18">
        <v>0.70327823593462913</v>
      </c>
      <c r="K32" s="18">
        <v>0.66007468925851742</v>
      </c>
      <c r="L32" s="18">
        <v>0.71457741324665114</v>
      </c>
      <c r="M32" s="18">
        <v>0.79883341531931584</v>
      </c>
      <c r="N32" s="18">
        <v>0.45860337712836269</v>
      </c>
      <c r="O32" s="18">
        <v>0.60965482855428776</v>
      </c>
      <c r="P32" s="18">
        <v>0.61338106058297148</v>
      </c>
      <c r="Q32" s="18">
        <v>0.58922212919803252</v>
      </c>
      <c r="R32" s="18">
        <v>0.73631244545586372</v>
      </c>
      <c r="S32" s="18">
        <v>0.57678291844503415</v>
      </c>
      <c r="T32" s="18">
        <v>0.59046220621506551</v>
      </c>
      <c r="U32" s="18">
        <v>0.51102014983619104</v>
      </c>
      <c r="W32" s="18">
        <v>0.61155795075163633</v>
      </c>
      <c r="X32" s="18">
        <v>0.67207467888662409</v>
      </c>
      <c r="Y32" s="18">
        <v>0.6334671705893935</v>
      </c>
      <c r="Z32" s="18">
        <v>0.55731695925072922</v>
      </c>
      <c r="AA32" s="18">
        <v>0.88654000825509216</v>
      </c>
      <c r="AB32" s="18">
        <v>0.74094091793255701</v>
      </c>
      <c r="AC32" s="18">
        <v>0.83987198431764032</v>
      </c>
      <c r="AD32" s="18">
        <v>1</v>
      </c>
      <c r="AE32" s="18">
        <v>0.76919571506707185</v>
      </c>
      <c r="AG32" s="18">
        <v>0.64792472478705421</v>
      </c>
      <c r="AH32" s="18">
        <v>0.84212997918650079</v>
      </c>
    </row>
    <row r="33" spans="2:34" x14ac:dyDescent="0.35">
      <c r="B33" s="17" t="s">
        <v>69</v>
      </c>
      <c r="C33" s="18">
        <v>0.34435384169367539</v>
      </c>
      <c r="D33" s="18">
        <v>0.35271148982832418</v>
      </c>
      <c r="E33" s="18">
        <v>0.33767159680893438</v>
      </c>
      <c r="G33" s="18">
        <v>0.38299171208732552</v>
      </c>
      <c r="H33" s="18">
        <v>0.24146041722279341</v>
      </c>
      <c r="J33" s="18">
        <v>0.29672176406537099</v>
      </c>
      <c r="K33" s="18">
        <v>0.33992531074148252</v>
      </c>
      <c r="L33" s="18">
        <v>0.28542258675334858</v>
      </c>
      <c r="M33" s="18">
        <v>0.2011665846806838</v>
      </c>
      <c r="N33" s="18">
        <v>0.54139662287163703</v>
      </c>
      <c r="O33" s="18">
        <v>0.39034517144571179</v>
      </c>
      <c r="P33" s="18">
        <v>0.38661893941702868</v>
      </c>
      <c r="Q33" s="18">
        <v>0.41077787080196682</v>
      </c>
      <c r="R33" s="18">
        <v>0.26368755454413623</v>
      </c>
      <c r="S33" s="18">
        <v>0.42321708155496579</v>
      </c>
      <c r="T33" s="18">
        <v>0.40953779378493449</v>
      </c>
      <c r="U33" s="18">
        <v>0.48897985016380913</v>
      </c>
      <c r="W33" s="18">
        <v>0.38844204924836367</v>
      </c>
      <c r="X33" s="18">
        <v>0.32792532111337602</v>
      </c>
      <c r="Y33" s="18">
        <v>0.36653282941060672</v>
      </c>
      <c r="Z33" s="18">
        <v>0.44268304074927078</v>
      </c>
      <c r="AA33" s="18">
        <v>0.1134599917449079</v>
      </c>
      <c r="AB33" s="18">
        <v>0.25905908206744283</v>
      </c>
      <c r="AC33" s="18">
        <v>0.16012801568235979</v>
      </c>
      <c r="AD33" s="18">
        <v>0</v>
      </c>
      <c r="AE33" s="18">
        <v>0.2308042849329279</v>
      </c>
      <c r="AG33" s="18">
        <v>0.35207527521294568</v>
      </c>
      <c r="AH33" s="18">
        <v>0.1578700208134993</v>
      </c>
    </row>
    <row r="34" spans="2:34" x14ac:dyDescent="0.35">
      <c r="B34" s="17" t="s">
        <v>66</v>
      </c>
      <c r="C34" s="18">
        <v>0</v>
      </c>
      <c r="D34" s="18">
        <v>0</v>
      </c>
      <c r="E34" s="18">
        <v>0</v>
      </c>
      <c r="G34" s="18">
        <v>0</v>
      </c>
      <c r="H34" s="18">
        <v>0</v>
      </c>
      <c r="J34" s="18">
        <v>0</v>
      </c>
      <c r="K34" s="18">
        <v>0</v>
      </c>
      <c r="L34" s="18">
        <v>0</v>
      </c>
      <c r="M34" s="18">
        <v>0</v>
      </c>
      <c r="N34" s="18">
        <v>0</v>
      </c>
      <c r="O34" s="18">
        <v>0</v>
      </c>
      <c r="P34" s="18">
        <v>0</v>
      </c>
      <c r="Q34" s="18">
        <v>0</v>
      </c>
      <c r="R34" s="18">
        <v>0</v>
      </c>
      <c r="S34" s="18">
        <v>0</v>
      </c>
      <c r="T34" s="18">
        <v>0</v>
      </c>
      <c r="U34" s="18">
        <v>0</v>
      </c>
      <c r="W34" s="18">
        <v>0</v>
      </c>
      <c r="X34" s="18">
        <v>0</v>
      </c>
      <c r="Y34" s="18">
        <v>0</v>
      </c>
      <c r="Z34" s="18">
        <v>0</v>
      </c>
      <c r="AA34" s="18">
        <v>0</v>
      </c>
      <c r="AB34" s="18">
        <v>0</v>
      </c>
      <c r="AC34" s="18">
        <v>0</v>
      </c>
      <c r="AD34" s="18">
        <v>0</v>
      </c>
      <c r="AE34" s="18">
        <v>0</v>
      </c>
      <c r="AG34" s="18">
        <v>0</v>
      </c>
      <c r="AH34" s="18">
        <v>0</v>
      </c>
    </row>
    <row r="36" spans="2:34" ht="43.5" x14ac:dyDescent="0.35">
      <c r="B36" s="14" t="s">
        <v>71</v>
      </c>
    </row>
    <row r="37" spans="2:34" x14ac:dyDescent="0.35">
      <c r="B37" s="15" t="s">
        <v>18</v>
      </c>
    </row>
    <row r="38" spans="2:34" x14ac:dyDescent="0.35">
      <c r="B38" s="11" t="s">
        <v>59</v>
      </c>
      <c r="C38" s="16">
        <v>501</v>
      </c>
      <c r="D38" s="16">
        <v>264</v>
      </c>
      <c r="E38" s="16">
        <v>233</v>
      </c>
      <c r="G38" s="16">
        <v>355</v>
      </c>
      <c r="H38" s="16">
        <v>146</v>
      </c>
      <c r="J38" s="16">
        <v>48</v>
      </c>
      <c r="K38" s="16">
        <v>37</v>
      </c>
      <c r="L38" s="16">
        <v>103</v>
      </c>
      <c r="M38" s="16">
        <v>43</v>
      </c>
      <c r="N38" s="16">
        <v>21</v>
      </c>
      <c r="O38" s="16">
        <v>39</v>
      </c>
      <c r="P38" s="16">
        <v>59</v>
      </c>
      <c r="Q38" s="16">
        <v>39</v>
      </c>
      <c r="R38" s="16">
        <v>54</v>
      </c>
      <c r="S38" s="16">
        <v>19</v>
      </c>
      <c r="T38" s="16">
        <v>29</v>
      </c>
      <c r="U38" s="16">
        <v>10</v>
      </c>
      <c r="W38" s="16">
        <v>217</v>
      </c>
      <c r="X38" s="16">
        <v>72</v>
      </c>
      <c r="Y38" s="16">
        <v>67</v>
      </c>
      <c r="Z38" s="16">
        <v>52</v>
      </c>
      <c r="AA38" s="16">
        <v>28</v>
      </c>
      <c r="AB38" s="16">
        <v>18</v>
      </c>
      <c r="AC38" s="16">
        <v>24</v>
      </c>
      <c r="AD38" s="16">
        <v>6</v>
      </c>
      <c r="AE38" s="16">
        <v>14</v>
      </c>
      <c r="AG38" s="16">
        <v>478</v>
      </c>
      <c r="AH38" s="16">
        <v>20</v>
      </c>
    </row>
    <row r="39" spans="2:34" x14ac:dyDescent="0.35">
      <c r="B39" s="12" t="s">
        <v>60</v>
      </c>
      <c r="C39" s="16">
        <v>504</v>
      </c>
      <c r="D39" s="16">
        <v>262</v>
      </c>
      <c r="E39" s="16">
        <v>238</v>
      </c>
      <c r="G39" s="16">
        <v>366</v>
      </c>
      <c r="H39" s="16">
        <v>138</v>
      </c>
      <c r="J39" s="16">
        <v>39</v>
      </c>
      <c r="K39" s="16">
        <v>51</v>
      </c>
      <c r="L39" s="16">
        <v>91</v>
      </c>
      <c r="M39" s="16">
        <v>36</v>
      </c>
      <c r="N39" s="16">
        <v>16</v>
      </c>
      <c r="O39" s="16">
        <v>49</v>
      </c>
      <c r="P39" s="16">
        <v>78</v>
      </c>
      <c r="Q39" s="16">
        <v>37</v>
      </c>
      <c r="R39" s="16">
        <v>45</v>
      </c>
      <c r="S39" s="16">
        <v>14</v>
      </c>
      <c r="T39" s="16">
        <v>32</v>
      </c>
      <c r="U39" s="16">
        <v>13</v>
      </c>
      <c r="W39" s="16">
        <v>216</v>
      </c>
      <c r="X39" s="16">
        <v>88</v>
      </c>
      <c r="Y39" s="16">
        <v>79</v>
      </c>
      <c r="Z39" s="16">
        <v>45</v>
      </c>
      <c r="AA39" s="16">
        <v>24</v>
      </c>
      <c r="AB39" s="16">
        <v>15</v>
      </c>
      <c r="AC39" s="16">
        <v>19</v>
      </c>
      <c r="AD39" s="16">
        <v>5</v>
      </c>
      <c r="AE39" s="16">
        <v>10</v>
      </c>
      <c r="AG39" s="16">
        <v>486</v>
      </c>
      <c r="AH39" s="16">
        <v>15</v>
      </c>
    </row>
    <row r="40" spans="2:34" x14ac:dyDescent="0.35">
      <c r="B40" s="17" t="s">
        <v>68</v>
      </c>
      <c r="C40" s="18">
        <v>0.76506935515292196</v>
      </c>
      <c r="D40" s="18">
        <v>0.80628009848489668</v>
      </c>
      <c r="E40" s="18">
        <v>0.72426430662208718</v>
      </c>
      <c r="G40" s="18">
        <v>0.72521584893146029</v>
      </c>
      <c r="H40" s="18">
        <v>0.87120004223581349</v>
      </c>
      <c r="J40" s="18">
        <v>0.83701338151081595</v>
      </c>
      <c r="K40" s="18">
        <v>0.86215864840834355</v>
      </c>
      <c r="L40" s="18">
        <v>0.73375012447109578</v>
      </c>
      <c r="M40" s="18">
        <v>0.68922822117034732</v>
      </c>
      <c r="N40" s="18">
        <v>0.68056886183414733</v>
      </c>
      <c r="O40" s="18">
        <v>0.72257100877169933</v>
      </c>
      <c r="P40" s="18">
        <v>0.75610664719929233</v>
      </c>
      <c r="Q40" s="18">
        <v>0.82110801191472749</v>
      </c>
      <c r="R40" s="18">
        <v>0.72435580793989451</v>
      </c>
      <c r="S40" s="18">
        <v>0.84232203070680323</v>
      </c>
      <c r="T40" s="18">
        <v>0.84298072137711189</v>
      </c>
      <c r="U40" s="18">
        <v>0.62204029967238195</v>
      </c>
      <c r="W40" s="18">
        <v>0.63875220836230018</v>
      </c>
      <c r="X40" s="18">
        <v>0.83188552914006531</v>
      </c>
      <c r="Y40" s="18">
        <v>0.84644460403072352</v>
      </c>
      <c r="Z40" s="18">
        <v>0.80278527949649303</v>
      </c>
      <c r="AA40" s="18">
        <v>0.97371418859516579</v>
      </c>
      <c r="AB40" s="18">
        <v>0.94924982433720284</v>
      </c>
      <c r="AC40" s="18">
        <v>0.92619759722871675</v>
      </c>
      <c r="AD40" s="18">
        <v>0.75018864038973065</v>
      </c>
      <c r="AE40" s="18">
        <v>0.93958803287260906</v>
      </c>
      <c r="AG40" s="18">
        <v>0.76018909505115762</v>
      </c>
      <c r="AH40" s="18">
        <v>0.8797377345151941</v>
      </c>
    </row>
    <row r="41" spans="2:34" x14ac:dyDescent="0.35">
      <c r="B41" s="17" t="s">
        <v>69</v>
      </c>
      <c r="C41" s="18">
        <v>0.22825115147689701</v>
      </c>
      <c r="D41" s="18">
        <v>0.18447128365728899</v>
      </c>
      <c r="E41" s="18">
        <v>0.27177429494165273</v>
      </c>
      <c r="G41" s="18">
        <v>0.26728880145712353</v>
      </c>
      <c r="H41" s="18">
        <v>0.1242931059418277</v>
      </c>
      <c r="J41" s="18">
        <v>0.16298661848918411</v>
      </c>
      <c r="K41" s="18">
        <v>0.13784135159165631</v>
      </c>
      <c r="L41" s="18">
        <v>0.24783691352532031</v>
      </c>
      <c r="M41" s="18">
        <v>0.29039297327250763</v>
      </c>
      <c r="N41" s="18">
        <v>0.31943113816585261</v>
      </c>
      <c r="O41" s="18">
        <v>0.27742899122830039</v>
      </c>
      <c r="P41" s="18">
        <v>0.2438933528007079</v>
      </c>
      <c r="Q41" s="18">
        <v>0.1788919880852721</v>
      </c>
      <c r="R41" s="18">
        <v>0.27564419206010521</v>
      </c>
      <c r="S41" s="18">
        <v>0.15767796929319669</v>
      </c>
      <c r="T41" s="18">
        <v>0.1277240200133995</v>
      </c>
      <c r="U41" s="18">
        <v>0.37795970032761822</v>
      </c>
      <c r="W41" s="18">
        <v>0.36124779163769988</v>
      </c>
      <c r="X41" s="18">
        <v>0.16811447085993461</v>
      </c>
      <c r="Y41" s="18">
        <v>0.1400452069826417</v>
      </c>
      <c r="Z41" s="18">
        <v>0.15947527343596671</v>
      </c>
      <c r="AA41" s="18">
        <v>2.628581140483402E-2</v>
      </c>
      <c r="AB41" s="18">
        <v>5.075017566279711E-2</v>
      </c>
      <c r="AC41" s="18">
        <v>7.3802402771283221E-2</v>
      </c>
      <c r="AD41" s="18">
        <v>0.24981135961026929</v>
      </c>
      <c r="AE41" s="18">
        <v>0</v>
      </c>
      <c r="AG41" s="18">
        <v>0.23416248703627141</v>
      </c>
      <c r="AH41" s="18">
        <v>7.8940508782770966E-2</v>
      </c>
    </row>
    <row r="42" spans="2:34" x14ac:dyDescent="0.35">
      <c r="B42" s="17" t="s">
        <v>66</v>
      </c>
      <c r="C42" s="18">
        <v>6.6794933701811946E-3</v>
      </c>
      <c r="D42" s="18">
        <v>9.2486178578143584E-3</v>
      </c>
      <c r="E42" s="18">
        <v>3.9613984362601587E-3</v>
      </c>
      <c r="G42" s="18">
        <v>7.4953496114162719E-3</v>
      </c>
      <c r="H42" s="18">
        <v>4.5068518223588426E-3</v>
      </c>
      <c r="J42" s="18">
        <v>0</v>
      </c>
      <c r="K42" s="18">
        <v>0</v>
      </c>
      <c r="L42" s="18">
        <v>1.841296200358369E-2</v>
      </c>
      <c r="M42" s="18">
        <v>2.037880555714465E-2</v>
      </c>
      <c r="N42" s="18">
        <v>0</v>
      </c>
      <c r="O42" s="18">
        <v>0</v>
      </c>
      <c r="P42" s="18">
        <v>0</v>
      </c>
      <c r="Q42" s="18">
        <v>0</v>
      </c>
      <c r="R42" s="18">
        <v>0</v>
      </c>
      <c r="S42" s="18">
        <v>0</v>
      </c>
      <c r="T42" s="18">
        <v>2.929525860948877E-2</v>
      </c>
      <c r="U42" s="18">
        <v>0</v>
      </c>
      <c r="W42" s="18">
        <v>0</v>
      </c>
      <c r="X42" s="18">
        <v>0</v>
      </c>
      <c r="Y42" s="18">
        <v>1.351018898663498E-2</v>
      </c>
      <c r="Z42" s="18">
        <v>3.773944706754026E-2</v>
      </c>
      <c r="AA42" s="18">
        <v>0</v>
      </c>
      <c r="AB42" s="18">
        <v>0</v>
      </c>
      <c r="AC42" s="18">
        <v>0</v>
      </c>
      <c r="AD42" s="18">
        <v>0</v>
      </c>
      <c r="AE42" s="18">
        <v>6.0411967127390741E-2</v>
      </c>
      <c r="AG42" s="18">
        <v>5.6484179125709504E-3</v>
      </c>
      <c r="AH42" s="18">
        <v>4.1321756702035008E-2</v>
      </c>
    </row>
    <row r="44" spans="2:34" ht="72.5" x14ac:dyDescent="0.35">
      <c r="B44" s="14" t="s">
        <v>72</v>
      </c>
    </row>
    <row r="45" spans="2:34" x14ac:dyDescent="0.35">
      <c r="B45" s="15" t="s">
        <v>18</v>
      </c>
    </row>
    <row r="46" spans="2:34" x14ac:dyDescent="0.35">
      <c r="B46" s="11" t="s">
        <v>59</v>
      </c>
      <c r="C46" s="16">
        <v>501</v>
      </c>
      <c r="D46" s="16">
        <v>264</v>
      </c>
      <c r="E46" s="16">
        <v>233</v>
      </c>
      <c r="G46" s="16">
        <v>355</v>
      </c>
      <c r="H46" s="16">
        <v>146</v>
      </c>
      <c r="J46" s="16">
        <v>48</v>
      </c>
      <c r="K46" s="16">
        <v>37</v>
      </c>
      <c r="L46" s="16">
        <v>103</v>
      </c>
      <c r="M46" s="16">
        <v>43</v>
      </c>
      <c r="N46" s="16">
        <v>21</v>
      </c>
      <c r="O46" s="16">
        <v>39</v>
      </c>
      <c r="P46" s="16">
        <v>59</v>
      </c>
      <c r="Q46" s="16">
        <v>39</v>
      </c>
      <c r="R46" s="16">
        <v>54</v>
      </c>
      <c r="S46" s="16">
        <v>19</v>
      </c>
      <c r="T46" s="16">
        <v>29</v>
      </c>
      <c r="U46" s="16">
        <v>10</v>
      </c>
      <c r="W46" s="16">
        <v>217</v>
      </c>
      <c r="X46" s="16">
        <v>72</v>
      </c>
      <c r="Y46" s="16">
        <v>67</v>
      </c>
      <c r="Z46" s="16">
        <v>52</v>
      </c>
      <c r="AA46" s="16">
        <v>28</v>
      </c>
      <c r="AB46" s="16">
        <v>18</v>
      </c>
      <c r="AC46" s="16">
        <v>24</v>
      </c>
      <c r="AD46" s="16">
        <v>6</v>
      </c>
      <c r="AE46" s="16">
        <v>14</v>
      </c>
      <c r="AG46" s="16">
        <v>478</v>
      </c>
      <c r="AH46" s="16">
        <v>20</v>
      </c>
    </row>
    <row r="47" spans="2:34" x14ac:dyDescent="0.35">
      <c r="B47" s="12" t="s">
        <v>60</v>
      </c>
      <c r="C47" s="16">
        <v>504</v>
      </c>
      <c r="D47" s="16">
        <v>262</v>
      </c>
      <c r="E47" s="16">
        <v>238</v>
      </c>
      <c r="G47" s="16">
        <v>366</v>
      </c>
      <c r="H47" s="16">
        <v>138</v>
      </c>
      <c r="J47" s="16">
        <v>39</v>
      </c>
      <c r="K47" s="16">
        <v>51</v>
      </c>
      <c r="L47" s="16">
        <v>91</v>
      </c>
      <c r="M47" s="16">
        <v>36</v>
      </c>
      <c r="N47" s="16">
        <v>16</v>
      </c>
      <c r="O47" s="16">
        <v>49</v>
      </c>
      <c r="P47" s="16">
        <v>78</v>
      </c>
      <c r="Q47" s="16">
        <v>37</v>
      </c>
      <c r="R47" s="16">
        <v>45</v>
      </c>
      <c r="S47" s="16">
        <v>14</v>
      </c>
      <c r="T47" s="16">
        <v>32</v>
      </c>
      <c r="U47" s="16">
        <v>13</v>
      </c>
      <c r="W47" s="16">
        <v>216</v>
      </c>
      <c r="X47" s="16">
        <v>88</v>
      </c>
      <c r="Y47" s="16">
        <v>79</v>
      </c>
      <c r="Z47" s="16">
        <v>45</v>
      </c>
      <c r="AA47" s="16">
        <v>24</v>
      </c>
      <c r="AB47" s="16">
        <v>15</v>
      </c>
      <c r="AC47" s="16">
        <v>19</v>
      </c>
      <c r="AD47" s="16">
        <v>5</v>
      </c>
      <c r="AE47" s="16">
        <v>10</v>
      </c>
      <c r="AG47" s="16">
        <v>486</v>
      </c>
      <c r="AH47" s="16">
        <v>15</v>
      </c>
    </row>
    <row r="48" spans="2:34" x14ac:dyDescent="0.35">
      <c r="B48" s="17" t="s">
        <v>68</v>
      </c>
      <c r="C48" s="18">
        <v>0.83628132847900494</v>
      </c>
      <c r="D48" s="18">
        <v>0.80739329119360803</v>
      </c>
      <c r="E48" s="18">
        <v>0.8706582921283178</v>
      </c>
      <c r="G48" s="18">
        <v>0.81859291119632627</v>
      </c>
      <c r="H48" s="18">
        <v>0.88338593877822724</v>
      </c>
      <c r="J48" s="18">
        <v>0.86892151087869918</v>
      </c>
      <c r="K48" s="18">
        <v>0.88517388526592133</v>
      </c>
      <c r="L48" s="18">
        <v>0.79442486784475785</v>
      </c>
      <c r="M48" s="18">
        <v>0.86122407283012836</v>
      </c>
      <c r="N48" s="18">
        <v>0.7235035134509098</v>
      </c>
      <c r="O48" s="18">
        <v>0.73909068844580039</v>
      </c>
      <c r="P48" s="18">
        <v>0.8653516146821747</v>
      </c>
      <c r="Q48" s="18">
        <v>0.78419767542747398</v>
      </c>
      <c r="R48" s="18">
        <v>0.85815613729069951</v>
      </c>
      <c r="S48" s="18">
        <v>0.84232203070680323</v>
      </c>
      <c r="T48" s="18">
        <v>0.90420698498995045</v>
      </c>
      <c r="U48" s="18">
        <v>1</v>
      </c>
      <c r="W48" s="18">
        <v>0.77716499283987539</v>
      </c>
      <c r="X48" s="18">
        <v>0.87382417106501953</v>
      </c>
      <c r="Y48" s="18">
        <v>0.84743779835304422</v>
      </c>
      <c r="Z48" s="18">
        <v>0.83805639338274018</v>
      </c>
      <c r="AA48" s="18">
        <v>0.95294900787502557</v>
      </c>
      <c r="AB48" s="18">
        <v>0.94774458653364624</v>
      </c>
      <c r="AC48" s="18">
        <v>0.92502149984873017</v>
      </c>
      <c r="AD48" s="18">
        <v>1</v>
      </c>
      <c r="AE48" s="18">
        <v>0.93958803287260906</v>
      </c>
      <c r="AG48" s="18">
        <v>0.83156905021767957</v>
      </c>
      <c r="AH48" s="18">
        <v>0.95867824329796514</v>
      </c>
    </row>
    <row r="49" spans="2:34" x14ac:dyDescent="0.35">
      <c r="B49" s="17" t="s">
        <v>69</v>
      </c>
      <c r="C49" s="18">
        <v>0.1572440316254132</v>
      </c>
      <c r="D49" s="18">
        <v>0.18314330560843051</v>
      </c>
      <c r="E49" s="18">
        <v>0.12605052173806761</v>
      </c>
      <c r="G49" s="18">
        <v>0.17250113419174831</v>
      </c>
      <c r="H49" s="18">
        <v>0.11661406122177261</v>
      </c>
      <c r="J49" s="18">
        <v>0.1310784891213008</v>
      </c>
      <c r="K49" s="18">
        <v>8.725784441574741E-2</v>
      </c>
      <c r="L49" s="18">
        <v>0.18537831825284459</v>
      </c>
      <c r="M49" s="18">
        <v>0.13877592716987119</v>
      </c>
      <c r="N49" s="18">
        <v>0.27649648654908998</v>
      </c>
      <c r="O49" s="18">
        <v>0.26090931155419927</v>
      </c>
      <c r="P49" s="18">
        <v>0.1346483853178253</v>
      </c>
      <c r="Q49" s="18">
        <v>0.21580232457252549</v>
      </c>
      <c r="R49" s="18">
        <v>0.14184386270930049</v>
      </c>
      <c r="S49" s="18">
        <v>0.15767796929319669</v>
      </c>
      <c r="T49" s="18">
        <v>9.5793015010049623E-2</v>
      </c>
      <c r="U49" s="18">
        <v>0</v>
      </c>
      <c r="W49" s="18">
        <v>0.21628960094845909</v>
      </c>
      <c r="X49" s="18">
        <v>0.12617582893498061</v>
      </c>
      <c r="Y49" s="18">
        <v>0.13905201266032091</v>
      </c>
      <c r="Z49" s="18">
        <v>0.14435570365190339</v>
      </c>
      <c r="AA49" s="18">
        <v>4.705099212497442E-2</v>
      </c>
      <c r="AB49" s="18">
        <v>5.2255413466353692E-2</v>
      </c>
      <c r="AC49" s="18">
        <v>7.497850015127E-2</v>
      </c>
      <c r="AD49" s="18">
        <v>0</v>
      </c>
      <c r="AE49" s="18">
        <v>6.0411967127390741E-2</v>
      </c>
      <c r="AG49" s="18">
        <v>0.16171951453693509</v>
      </c>
      <c r="AH49" s="18">
        <v>4.1321756702035008E-2</v>
      </c>
    </row>
    <row r="50" spans="2:34" x14ac:dyDescent="0.35">
      <c r="B50" s="17" t="s">
        <v>66</v>
      </c>
      <c r="C50" s="18">
        <v>6.4746398955819479E-3</v>
      </c>
      <c r="D50" s="18">
        <v>9.46340319796154E-3</v>
      </c>
      <c r="E50" s="18">
        <v>3.291186133614764E-3</v>
      </c>
      <c r="G50" s="18">
        <v>8.9059546119256098E-3</v>
      </c>
      <c r="H50" s="18">
        <v>0</v>
      </c>
      <c r="J50" s="18">
        <v>0</v>
      </c>
      <c r="K50" s="18">
        <v>2.756827031833127E-2</v>
      </c>
      <c r="L50" s="18">
        <v>2.0196813902397331E-2</v>
      </c>
      <c r="M50" s="18">
        <v>0</v>
      </c>
      <c r="N50" s="18">
        <v>0</v>
      </c>
      <c r="O50" s="18">
        <v>0</v>
      </c>
      <c r="P50" s="18">
        <v>0</v>
      </c>
      <c r="Q50" s="18">
        <v>0</v>
      </c>
      <c r="R50" s="18">
        <v>0</v>
      </c>
      <c r="S50" s="18">
        <v>0</v>
      </c>
      <c r="T50" s="18">
        <v>0</v>
      </c>
      <c r="U50" s="18">
        <v>0</v>
      </c>
      <c r="W50" s="18">
        <v>6.5454062116654431E-3</v>
      </c>
      <c r="X50" s="18">
        <v>0</v>
      </c>
      <c r="Y50" s="18">
        <v>1.351018898663498E-2</v>
      </c>
      <c r="Z50" s="18">
        <v>1.7587902965356391E-2</v>
      </c>
      <c r="AA50" s="18">
        <v>0</v>
      </c>
      <c r="AB50" s="18">
        <v>0</v>
      </c>
      <c r="AC50" s="18">
        <v>0</v>
      </c>
      <c r="AD50" s="18">
        <v>0</v>
      </c>
      <c r="AE50" s="18">
        <v>0</v>
      </c>
      <c r="AG50" s="18">
        <v>6.7114352453853388E-3</v>
      </c>
      <c r="AH50" s="18">
        <v>0</v>
      </c>
    </row>
    <row r="52" spans="2:34" ht="58" x14ac:dyDescent="0.35">
      <c r="B52" s="14" t="s">
        <v>73</v>
      </c>
    </row>
    <row r="53" spans="2:34" x14ac:dyDescent="0.35">
      <c r="B53" s="15" t="s">
        <v>18</v>
      </c>
    </row>
    <row r="54" spans="2:34" x14ac:dyDescent="0.35">
      <c r="B54" s="11" t="s">
        <v>59</v>
      </c>
      <c r="C54" s="16">
        <v>501</v>
      </c>
      <c r="D54" s="16">
        <v>264</v>
      </c>
      <c r="E54" s="16">
        <v>233</v>
      </c>
      <c r="G54" s="16">
        <v>355</v>
      </c>
      <c r="H54" s="16">
        <v>146</v>
      </c>
      <c r="J54" s="16">
        <v>48</v>
      </c>
      <c r="K54" s="16">
        <v>37</v>
      </c>
      <c r="L54" s="16">
        <v>103</v>
      </c>
      <c r="M54" s="16">
        <v>43</v>
      </c>
      <c r="N54" s="16">
        <v>21</v>
      </c>
      <c r="O54" s="16">
        <v>39</v>
      </c>
      <c r="P54" s="16">
        <v>59</v>
      </c>
      <c r="Q54" s="16">
        <v>39</v>
      </c>
      <c r="R54" s="16">
        <v>54</v>
      </c>
      <c r="S54" s="16">
        <v>19</v>
      </c>
      <c r="T54" s="16">
        <v>29</v>
      </c>
      <c r="U54" s="16">
        <v>10</v>
      </c>
      <c r="W54" s="16">
        <v>217</v>
      </c>
      <c r="X54" s="16">
        <v>72</v>
      </c>
      <c r="Y54" s="16">
        <v>67</v>
      </c>
      <c r="Z54" s="16">
        <v>52</v>
      </c>
      <c r="AA54" s="16">
        <v>28</v>
      </c>
      <c r="AB54" s="16">
        <v>18</v>
      </c>
      <c r="AC54" s="16">
        <v>24</v>
      </c>
      <c r="AD54" s="16">
        <v>6</v>
      </c>
      <c r="AE54" s="16">
        <v>14</v>
      </c>
      <c r="AG54" s="16">
        <v>478</v>
      </c>
      <c r="AH54" s="16">
        <v>20</v>
      </c>
    </row>
    <row r="55" spans="2:34" x14ac:dyDescent="0.35">
      <c r="B55" s="12" t="s">
        <v>60</v>
      </c>
      <c r="C55" s="16">
        <v>504</v>
      </c>
      <c r="D55" s="16">
        <v>262</v>
      </c>
      <c r="E55" s="16">
        <v>238</v>
      </c>
      <c r="G55" s="16">
        <v>366</v>
      </c>
      <c r="H55" s="16">
        <v>138</v>
      </c>
      <c r="J55" s="16">
        <v>39</v>
      </c>
      <c r="K55" s="16">
        <v>51</v>
      </c>
      <c r="L55" s="16">
        <v>91</v>
      </c>
      <c r="M55" s="16">
        <v>36</v>
      </c>
      <c r="N55" s="16">
        <v>16</v>
      </c>
      <c r="O55" s="16">
        <v>49</v>
      </c>
      <c r="P55" s="16">
        <v>78</v>
      </c>
      <c r="Q55" s="16">
        <v>37</v>
      </c>
      <c r="R55" s="16">
        <v>45</v>
      </c>
      <c r="S55" s="16">
        <v>14</v>
      </c>
      <c r="T55" s="16">
        <v>32</v>
      </c>
      <c r="U55" s="16">
        <v>13</v>
      </c>
      <c r="W55" s="16">
        <v>216</v>
      </c>
      <c r="X55" s="16">
        <v>88</v>
      </c>
      <c r="Y55" s="16">
        <v>79</v>
      </c>
      <c r="Z55" s="16">
        <v>45</v>
      </c>
      <c r="AA55" s="16">
        <v>24</v>
      </c>
      <c r="AB55" s="16">
        <v>15</v>
      </c>
      <c r="AC55" s="16">
        <v>19</v>
      </c>
      <c r="AD55" s="16">
        <v>5</v>
      </c>
      <c r="AE55" s="16">
        <v>10</v>
      </c>
      <c r="AG55" s="16">
        <v>486</v>
      </c>
      <c r="AH55" s="16">
        <v>15</v>
      </c>
    </row>
    <row r="56" spans="2:34" x14ac:dyDescent="0.35">
      <c r="B56" s="17" t="s">
        <v>68</v>
      </c>
      <c r="C56" s="18">
        <v>0.58509385787057999</v>
      </c>
      <c r="D56" s="18">
        <v>0.668535825857279</v>
      </c>
      <c r="E56" s="18">
        <v>0.49482636671651797</v>
      </c>
      <c r="G56" s="18">
        <v>0.49761056534240661</v>
      </c>
      <c r="H56" s="18">
        <v>0.81806362200362226</v>
      </c>
      <c r="J56" s="18">
        <v>0.63989703789488261</v>
      </c>
      <c r="K56" s="18">
        <v>0.51768208918164083</v>
      </c>
      <c r="L56" s="18">
        <v>0.6948970801080282</v>
      </c>
      <c r="M56" s="18">
        <v>0.47831333538053072</v>
      </c>
      <c r="N56" s="18">
        <v>0.52429557242215996</v>
      </c>
      <c r="O56" s="18">
        <v>0.3795219510215857</v>
      </c>
      <c r="P56" s="18">
        <v>0.52807111775071558</v>
      </c>
      <c r="Q56" s="18">
        <v>0.61368165108882788</v>
      </c>
      <c r="R56" s="18">
        <v>0.67665436456476424</v>
      </c>
      <c r="S56" s="18">
        <v>0.71389700020952185</v>
      </c>
      <c r="T56" s="18">
        <v>0.72082404007385714</v>
      </c>
      <c r="U56" s="18">
        <v>0.53306044950857279</v>
      </c>
      <c r="W56" s="18">
        <v>0.30996019788523532</v>
      </c>
      <c r="X56" s="18">
        <v>0.55093080502024883</v>
      </c>
      <c r="Y56" s="18">
        <v>0.8743348215572333</v>
      </c>
      <c r="Z56" s="18">
        <v>0.87460607589489847</v>
      </c>
      <c r="AA56" s="18">
        <v>0.96801068214949948</v>
      </c>
      <c r="AB56" s="18">
        <v>0.89302434586192792</v>
      </c>
      <c r="AC56" s="18">
        <v>0.96188611708141147</v>
      </c>
      <c r="AD56" s="18">
        <v>0.74642190713087619</v>
      </c>
      <c r="AE56" s="18">
        <v>0.94326159554375533</v>
      </c>
      <c r="AG56" s="18">
        <v>0.57359058430823695</v>
      </c>
      <c r="AH56" s="18">
        <v>0.88106016012385868</v>
      </c>
    </row>
    <row r="57" spans="2:34" x14ac:dyDescent="0.35">
      <c r="B57" s="17" t="s">
        <v>69</v>
      </c>
      <c r="C57" s="18">
        <v>0.41109808481835869</v>
      </c>
      <c r="D57" s="18">
        <v>0.32413996950433688</v>
      </c>
      <c r="E57" s="18">
        <v>0.50517363328348208</v>
      </c>
      <c r="G57" s="18">
        <v>0.49715140040103739</v>
      </c>
      <c r="H57" s="18">
        <v>0.18193637799637771</v>
      </c>
      <c r="J57" s="18">
        <v>0.36010296210511777</v>
      </c>
      <c r="K57" s="18">
        <v>0.48231791081835917</v>
      </c>
      <c r="L57" s="18">
        <v>0.2841361162546035</v>
      </c>
      <c r="M57" s="18">
        <v>0.52168666461946911</v>
      </c>
      <c r="N57" s="18">
        <v>0.47570442757783971</v>
      </c>
      <c r="O57" s="18">
        <v>0.62047804897841385</v>
      </c>
      <c r="P57" s="18">
        <v>0.47192888224928481</v>
      </c>
      <c r="Q57" s="18">
        <v>0.38631834891117173</v>
      </c>
      <c r="R57" s="18">
        <v>0.32334563543523548</v>
      </c>
      <c r="S57" s="18">
        <v>0.28610299979047832</v>
      </c>
      <c r="T57" s="18">
        <v>0.27917595992614269</v>
      </c>
      <c r="U57" s="18">
        <v>0.46693955049142732</v>
      </c>
      <c r="W57" s="18">
        <v>0.6860884343393252</v>
      </c>
      <c r="X57" s="18">
        <v>0.44906919497975162</v>
      </c>
      <c r="Y57" s="18">
        <v>0.1121549894561318</v>
      </c>
      <c r="Z57" s="18">
        <v>0.1253939241051015</v>
      </c>
      <c r="AA57" s="18">
        <v>3.1989317850500389E-2</v>
      </c>
      <c r="AB57" s="18">
        <v>0.1069756541380721</v>
      </c>
      <c r="AC57" s="18">
        <v>3.8113882918588533E-2</v>
      </c>
      <c r="AD57" s="18">
        <v>0.25357809286912381</v>
      </c>
      <c r="AE57" s="18">
        <v>5.6738404456244632E-2</v>
      </c>
      <c r="AG57" s="18">
        <v>0.42246208727410922</v>
      </c>
      <c r="AH57" s="18">
        <v>0.1189398398761414</v>
      </c>
    </row>
    <row r="58" spans="2:34" x14ac:dyDescent="0.35">
      <c r="B58" s="17" t="s">
        <v>66</v>
      </c>
      <c r="C58" s="18">
        <v>3.8080573110613608E-3</v>
      </c>
      <c r="D58" s="18">
        <v>7.3242046383840747E-3</v>
      </c>
      <c r="E58" s="18">
        <v>0</v>
      </c>
      <c r="G58" s="18">
        <v>5.2380342565562406E-3</v>
      </c>
      <c r="H58" s="18">
        <v>0</v>
      </c>
      <c r="J58" s="18">
        <v>0</v>
      </c>
      <c r="K58" s="18">
        <v>0</v>
      </c>
      <c r="L58" s="18">
        <v>2.0966803637368001E-2</v>
      </c>
      <c r="M58" s="18">
        <v>0</v>
      </c>
      <c r="N58" s="18">
        <v>0</v>
      </c>
      <c r="O58" s="18">
        <v>0</v>
      </c>
      <c r="P58" s="18">
        <v>0</v>
      </c>
      <c r="Q58" s="18">
        <v>0</v>
      </c>
      <c r="R58" s="18">
        <v>0</v>
      </c>
      <c r="S58" s="18">
        <v>0</v>
      </c>
      <c r="T58" s="18">
        <v>0</v>
      </c>
      <c r="U58" s="18">
        <v>0</v>
      </c>
      <c r="W58" s="18">
        <v>3.9513677754393611E-3</v>
      </c>
      <c r="X58" s="18">
        <v>0</v>
      </c>
      <c r="Y58" s="18">
        <v>1.351018898663498E-2</v>
      </c>
      <c r="Z58" s="18">
        <v>0</v>
      </c>
      <c r="AA58" s="18">
        <v>0</v>
      </c>
      <c r="AB58" s="18">
        <v>0</v>
      </c>
      <c r="AC58" s="18">
        <v>0</v>
      </c>
      <c r="AD58" s="18">
        <v>0</v>
      </c>
      <c r="AE58" s="18">
        <v>0</v>
      </c>
      <c r="AG58" s="18">
        <v>3.9473284176536286E-3</v>
      </c>
      <c r="AH58" s="18">
        <v>0</v>
      </c>
    </row>
    <row r="60" spans="2:34" ht="72.5" x14ac:dyDescent="0.35">
      <c r="B60" s="14" t="s">
        <v>74</v>
      </c>
    </row>
    <row r="61" spans="2:34" x14ac:dyDescent="0.35">
      <c r="B61" s="15" t="s">
        <v>18</v>
      </c>
    </row>
    <row r="62" spans="2:34" x14ac:dyDescent="0.35">
      <c r="B62" s="11" t="s">
        <v>59</v>
      </c>
      <c r="C62" s="16">
        <v>501</v>
      </c>
      <c r="D62" s="16">
        <v>264</v>
      </c>
      <c r="E62" s="16">
        <v>233</v>
      </c>
      <c r="G62" s="16">
        <v>355</v>
      </c>
      <c r="H62" s="16">
        <v>146</v>
      </c>
      <c r="J62" s="16">
        <v>48</v>
      </c>
      <c r="K62" s="16">
        <v>37</v>
      </c>
      <c r="L62" s="16">
        <v>103</v>
      </c>
      <c r="M62" s="16">
        <v>43</v>
      </c>
      <c r="N62" s="16">
        <v>21</v>
      </c>
      <c r="O62" s="16">
        <v>39</v>
      </c>
      <c r="P62" s="16">
        <v>59</v>
      </c>
      <c r="Q62" s="16">
        <v>39</v>
      </c>
      <c r="R62" s="16">
        <v>54</v>
      </c>
      <c r="S62" s="16">
        <v>19</v>
      </c>
      <c r="T62" s="16">
        <v>29</v>
      </c>
      <c r="U62" s="16">
        <v>10</v>
      </c>
      <c r="W62" s="16">
        <v>217</v>
      </c>
      <c r="X62" s="16">
        <v>72</v>
      </c>
      <c r="Y62" s="16">
        <v>67</v>
      </c>
      <c r="Z62" s="16">
        <v>52</v>
      </c>
      <c r="AA62" s="16">
        <v>28</v>
      </c>
      <c r="AB62" s="16">
        <v>18</v>
      </c>
      <c r="AC62" s="16">
        <v>24</v>
      </c>
      <c r="AD62" s="16">
        <v>6</v>
      </c>
      <c r="AE62" s="16">
        <v>14</v>
      </c>
      <c r="AG62" s="16">
        <v>478</v>
      </c>
      <c r="AH62" s="16">
        <v>20</v>
      </c>
    </row>
    <row r="63" spans="2:34" x14ac:dyDescent="0.35">
      <c r="B63" s="12" t="s">
        <v>60</v>
      </c>
      <c r="C63" s="16">
        <v>504</v>
      </c>
      <c r="D63" s="16">
        <v>262</v>
      </c>
      <c r="E63" s="16">
        <v>238</v>
      </c>
      <c r="G63" s="16">
        <v>366</v>
      </c>
      <c r="H63" s="16">
        <v>138</v>
      </c>
      <c r="J63" s="16">
        <v>39</v>
      </c>
      <c r="K63" s="16">
        <v>51</v>
      </c>
      <c r="L63" s="16">
        <v>91</v>
      </c>
      <c r="M63" s="16">
        <v>36</v>
      </c>
      <c r="N63" s="16">
        <v>16</v>
      </c>
      <c r="O63" s="16">
        <v>49</v>
      </c>
      <c r="P63" s="16">
        <v>78</v>
      </c>
      <c r="Q63" s="16">
        <v>37</v>
      </c>
      <c r="R63" s="16">
        <v>45</v>
      </c>
      <c r="S63" s="16">
        <v>14</v>
      </c>
      <c r="T63" s="16">
        <v>32</v>
      </c>
      <c r="U63" s="16">
        <v>13</v>
      </c>
      <c r="W63" s="16">
        <v>216</v>
      </c>
      <c r="X63" s="16">
        <v>88</v>
      </c>
      <c r="Y63" s="16">
        <v>79</v>
      </c>
      <c r="Z63" s="16">
        <v>45</v>
      </c>
      <c r="AA63" s="16">
        <v>24</v>
      </c>
      <c r="AB63" s="16">
        <v>15</v>
      </c>
      <c r="AC63" s="16">
        <v>19</v>
      </c>
      <c r="AD63" s="16">
        <v>5</v>
      </c>
      <c r="AE63" s="16">
        <v>10</v>
      </c>
      <c r="AG63" s="16">
        <v>486</v>
      </c>
      <c r="AH63" s="16">
        <v>15</v>
      </c>
    </row>
    <row r="64" spans="2:34" x14ac:dyDescent="0.35">
      <c r="B64" s="17" t="s">
        <v>75</v>
      </c>
      <c r="C64" s="18">
        <v>8.2205225781411262E-2</v>
      </c>
      <c r="D64" s="18">
        <v>8.717157222123266E-2</v>
      </c>
      <c r="E64" s="18">
        <v>7.3618654613434809E-2</v>
      </c>
      <c r="G64" s="18">
        <v>8.6854890304837687E-2</v>
      </c>
      <c r="H64" s="18">
        <v>6.9823075818644623E-2</v>
      </c>
      <c r="J64" s="18">
        <v>0.1239562019222013</v>
      </c>
      <c r="K64" s="18">
        <v>5.2609986647882481E-2</v>
      </c>
      <c r="L64" s="18">
        <v>7.250187764595771E-2</v>
      </c>
      <c r="M64" s="18">
        <v>4.2388949145591E-2</v>
      </c>
      <c r="N64" s="18">
        <v>0.14039267519705831</v>
      </c>
      <c r="O64" s="18">
        <v>0.1047706041708322</v>
      </c>
      <c r="P64" s="18">
        <v>5.1979685897435068E-2</v>
      </c>
      <c r="Q64" s="18">
        <v>3.079646207759941E-2</v>
      </c>
      <c r="R64" s="18">
        <v>0.12638114734081829</v>
      </c>
      <c r="S64" s="18">
        <v>0.1910430404922405</v>
      </c>
      <c r="T64" s="18">
        <v>0.14401048707490241</v>
      </c>
      <c r="U64" s="18">
        <v>0</v>
      </c>
      <c r="W64" s="18">
        <v>8.3351950561106516E-2</v>
      </c>
      <c r="X64" s="18">
        <v>5.2143726233222658E-2</v>
      </c>
      <c r="Y64" s="18">
        <v>0.13353928274513141</v>
      </c>
      <c r="Z64" s="18">
        <v>1.4452083739780261E-2</v>
      </c>
      <c r="AA64" s="18">
        <v>2.628581140483402E-2</v>
      </c>
      <c r="AB64" s="18">
        <v>0</v>
      </c>
      <c r="AC64" s="18">
        <v>0.22040830072367901</v>
      </c>
      <c r="AD64" s="18">
        <v>0</v>
      </c>
      <c r="AE64" s="18">
        <v>0</v>
      </c>
      <c r="AG64" s="18">
        <v>7.9503149648606095E-2</v>
      </c>
      <c r="AH64" s="18">
        <v>0</v>
      </c>
    </row>
    <row r="65" spans="2:34" x14ac:dyDescent="0.35">
      <c r="B65" s="17" t="s">
        <v>76</v>
      </c>
      <c r="C65" s="18">
        <v>0.1010392939912297</v>
      </c>
      <c r="D65" s="18">
        <v>9.3228398808595625E-2</v>
      </c>
      <c r="E65" s="18">
        <v>0.10814121283307659</v>
      </c>
      <c r="G65" s="18">
        <v>0.1016991222532698</v>
      </c>
      <c r="H65" s="18">
        <v>9.9282158084093033E-2</v>
      </c>
      <c r="J65" s="18">
        <v>0.1237952410276711</v>
      </c>
      <c r="K65" s="18">
        <v>0.10799745703071489</v>
      </c>
      <c r="L65" s="18">
        <v>9.1655350309865727E-2</v>
      </c>
      <c r="M65" s="18">
        <v>0.122065594389916</v>
      </c>
      <c r="N65" s="18">
        <v>0.14039267519705831</v>
      </c>
      <c r="O65" s="18">
        <v>4.9330511441360622E-2</v>
      </c>
      <c r="P65" s="18">
        <v>0.1066026877829232</v>
      </c>
      <c r="Q65" s="18">
        <v>0.13564068715903521</v>
      </c>
      <c r="R65" s="18">
        <v>0.12520432993804931</v>
      </c>
      <c r="S65" s="18">
        <v>0</v>
      </c>
      <c r="T65" s="18">
        <v>0.1224525272256773</v>
      </c>
      <c r="U65" s="18">
        <v>0</v>
      </c>
      <c r="W65" s="18">
        <v>0.1211579559169081</v>
      </c>
      <c r="X65" s="18">
        <v>9.5394448102637946E-2</v>
      </c>
      <c r="Y65" s="18">
        <v>8.68451604447638E-2</v>
      </c>
      <c r="Z65" s="18">
        <v>0.17384833888106471</v>
      </c>
      <c r="AA65" s="18">
        <v>4.705099212497442E-2</v>
      </c>
      <c r="AB65" s="18">
        <v>0</v>
      </c>
      <c r="AC65" s="18">
        <v>0</v>
      </c>
      <c r="AD65" s="18">
        <v>0</v>
      </c>
      <c r="AE65" s="18">
        <v>5.6738404456244632E-2</v>
      </c>
      <c r="AG65" s="18">
        <v>0.1035367683363957</v>
      </c>
      <c r="AH65" s="18">
        <v>3.8809041587053221E-2</v>
      </c>
    </row>
    <row r="66" spans="2:34" x14ac:dyDescent="0.35">
      <c r="B66" s="17" t="s">
        <v>77</v>
      </c>
      <c r="C66" s="18">
        <v>0.30529541438002822</v>
      </c>
      <c r="D66" s="18">
        <v>0.27771838799806281</v>
      </c>
      <c r="E66" s="18">
        <v>0.33541710567678962</v>
      </c>
      <c r="G66" s="18">
        <v>0.33807325179336678</v>
      </c>
      <c r="H66" s="18">
        <v>0.2180073753694077</v>
      </c>
      <c r="J66" s="18">
        <v>0.30400501215900072</v>
      </c>
      <c r="K66" s="18">
        <v>0.33537227728072888</v>
      </c>
      <c r="L66" s="18">
        <v>0.28473750265663389</v>
      </c>
      <c r="M66" s="18">
        <v>0.27755185433974239</v>
      </c>
      <c r="N66" s="18">
        <v>0.23785372880048561</v>
      </c>
      <c r="O66" s="18">
        <v>0.24869014897797739</v>
      </c>
      <c r="P66" s="18">
        <v>0.34890475674656468</v>
      </c>
      <c r="Q66" s="18">
        <v>0.3263151204916826</v>
      </c>
      <c r="R66" s="18">
        <v>0.28183917712830808</v>
      </c>
      <c r="S66" s="18">
        <v>0.31535593858639349</v>
      </c>
      <c r="T66" s="18">
        <v>0.2472449549227928</v>
      </c>
      <c r="U66" s="18">
        <v>0.60000000000000009</v>
      </c>
      <c r="W66" s="18">
        <v>0.39646903038314812</v>
      </c>
      <c r="X66" s="18">
        <v>0.28298219005953618</v>
      </c>
      <c r="Y66" s="18">
        <v>0.25498569805608828</v>
      </c>
      <c r="Z66" s="18">
        <v>0.24886759115643359</v>
      </c>
      <c r="AA66" s="18">
        <v>0.1175630443352898</v>
      </c>
      <c r="AB66" s="18">
        <v>0.32075986335519568</v>
      </c>
      <c r="AC66" s="18">
        <v>0.1190352721063873</v>
      </c>
      <c r="AD66" s="18">
        <v>0.12281323737995981</v>
      </c>
      <c r="AE66" s="18">
        <v>0.1492679722116195</v>
      </c>
      <c r="AG66" s="18">
        <v>0.31211188505324472</v>
      </c>
      <c r="AH66" s="18">
        <v>0.14090826338739901</v>
      </c>
    </row>
    <row r="67" spans="2:34" x14ac:dyDescent="0.35">
      <c r="B67" s="17" t="s">
        <v>78</v>
      </c>
      <c r="C67" s="18">
        <v>0.47301971035675361</v>
      </c>
      <c r="D67" s="18">
        <v>0.50717530254555554</v>
      </c>
      <c r="E67" s="18">
        <v>0.43963749002956592</v>
      </c>
      <c r="G67" s="18">
        <v>0.42921859418295261</v>
      </c>
      <c r="H67" s="18">
        <v>0.58966296198663681</v>
      </c>
      <c r="J67" s="18">
        <v>0.42274060994992863</v>
      </c>
      <c r="K67" s="18">
        <v>0.44888373840401119</v>
      </c>
      <c r="L67" s="18">
        <v>0.53244903892687223</v>
      </c>
      <c r="M67" s="18">
        <v>0.50806696635477988</v>
      </c>
      <c r="N67" s="18">
        <v>0.43456336240637811</v>
      </c>
      <c r="O67" s="18">
        <v>0.51913938171814578</v>
      </c>
      <c r="P67" s="18">
        <v>0.47650779288660972</v>
      </c>
      <c r="Q67" s="18">
        <v>0.50724773027168224</v>
      </c>
      <c r="R67" s="18">
        <v>0.4270799988064628</v>
      </c>
      <c r="S67" s="18">
        <v>0.49360102092136587</v>
      </c>
      <c r="T67" s="18">
        <v>0.42243002076992781</v>
      </c>
      <c r="U67" s="18">
        <v>0.22204029967238181</v>
      </c>
      <c r="W67" s="18">
        <v>0.33909843864518352</v>
      </c>
      <c r="X67" s="18">
        <v>0.54675930095813774</v>
      </c>
      <c r="Y67" s="18">
        <v>0.49227105551684819</v>
      </c>
      <c r="Z67" s="18">
        <v>0.53778776083417368</v>
      </c>
      <c r="AA67" s="18">
        <v>0.80910015213490183</v>
      </c>
      <c r="AB67" s="18">
        <v>0.62848996098200705</v>
      </c>
      <c r="AC67" s="18">
        <v>0.66055642716993368</v>
      </c>
      <c r="AD67" s="18">
        <v>0.87718676262004025</v>
      </c>
      <c r="AE67" s="18">
        <v>0.79399362333213563</v>
      </c>
      <c r="AG67" s="18">
        <v>0.46500197217624151</v>
      </c>
      <c r="AH67" s="18">
        <v>0.82028269502554796</v>
      </c>
    </row>
    <row r="68" spans="2:34" x14ac:dyDescent="0.35">
      <c r="B68" s="17" t="s">
        <v>66</v>
      </c>
      <c r="C68" s="18">
        <v>3.8440355490577387E-2</v>
      </c>
      <c r="D68" s="18">
        <v>3.4706338426553407E-2</v>
      </c>
      <c r="E68" s="18">
        <v>4.3185536847133263E-2</v>
      </c>
      <c r="G68" s="18">
        <v>4.4154141465573268E-2</v>
      </c>
      <c r="H68" s="18">
        <v>2.3224428741217901E-2</v>
      </c>
      <c r="J68" s="18">
        <v>2.5502934941198312E-2</v>
      </c>
      <c r="K68" s="18">
        <v>5.5136540636662533E-2</v>
      </c>
      <c r="L68" s="18">
        <v>1.8656230460670119E-2</v>
      </c>
      <c r="M68" s="18">
        <v>4.9926635769970418E-2</v>
      </c>
      <c r="N68" s="18">
        <v>4.6797558399019439E-2</v>
      </c>
      <c r="O68" s="18">
        <v>7.8069353691683607E-2</v>
      </c>
      <c r="P68" s="18">
        <v>1.6005076686467432E-2</v>
      </c>
      <c r="Q68" s="18">
        <v>0</v>
      </c>
      <c r="R68" s="18">
        <v>3.9495346786361192E-2</v>
      </c>
      <c r="S68" s="18">
        <v>0</v>
      </c>
      <c r="T68" s="18">
        <v>6.3862010006699749E-2</v>
      </c>
      <c r="U68" s="18">
        <v>0.17795970032761821</v>
      </c>
      <c r="W68" s="18">
        <v>5.9922624493653792E-2</v>
      </c>
      <c r="X68" s="18">
        <v>2.2720334646465661E-2</v>
      </c>
      <c r="Y68" s="18">
        <v>3.2358803237168457E-2</v>
      </c>
      <c r="Z68" s="18">
        <v>2.5044225388547819E-2</v>
      </c>
      <c r="AA68" s="18">
        <v>0</v>
      </c>
      <c r="AB68" s="18">
        <v>5.075017566279711E-2</v>
      </c>
      <c r="AC68" s="18">
        <v>0</v>
      </c>
      <c r="AD68" s="18">
        <v>0</v>
      </c>
      <c r="AE68" s="18">
        <v>0</v>
      </c>
      <c r="AG68" s="18">
        <v>3.9846224785512113E-2</v>
      </c>
      <c r="AH68" s="18">
        <v>0</v>
      </c>
    </row>
    <row r="70" spans="2:34" ht="58" x14ac:dyDescent="0.35">
      <c r="B70" s="14" t="s">
        <v>79</v>
      </c>
    </row>
    <row r="71" spans="2:34" ht="43.5" x14ac:dyDescent="0.35">
      <c r="B71" s="15" t="s">
        <v>80</v>
      </c>
    </row>
    <row r="72" spans="2:34" x14ac:dyDescent="0.35">
      <c r="B72" s="11" t="s">
        <v>59</v>
      </c>
      <c r="C72" s="16">
        <v>93</v>
      </c>
      <c r="D72" s="16">
        <v>48</v>
      </c>
      <c r="E72" s="16">
        <v>43</v>
      </c>
      <c r="G72" s="16">
        <v>69</v>
      </c>
      <c r="H72" s="16">
        <v>24</v>
      </c>
      <c r="J72" s="16">
        <v>12</v>
      </c>
      <c r="K72" s="16">
        <v>6</v>
      </c>
      <c r="L72" s="16">
        <v>16</v>
      </c>
      <c r="M72" s="16">
        <v>7</v>
      </c>
      <c r="N72" s="16">
        <v>6</v>
      </c>
      <c r="O72" s="16">
        <v>6</v>
      </c>
      <c r="P72" s="16">
        <v>9</v>
      </c>
      <c r="Q72" s="16">
        <v>6</v>
      </c>
      <c r="R72" s="16">
        <v>13</v>
      </c>
      <c r="S72" s="16">
        <v>4</v>
      </c>
      <c r="T72" s="16">
        <v>8</v>
      </c>
      <c r="U72" s="16">
        <v>0</v>
      </c>
      <c r="W72" s="16">
        <v>46</v>
      </c>
      <c r="X72" s="16">
        <v>11</v>
      </c>
      <c r="Y72" s="16">
        <v>15</v>
      </c>
      <c r="Z72" s="16">
        <v>10</v>
      </c>
      <c r="AA72" s="16">
        <v>2</v>
      </c>
      <c r="AB72" s="16">
        <v>0</v>
      </c>
      <c r="AC72" s="16">
        <v>5</v>
      </c>
      <c r="AD72" s="16">
        <v>0</v>
      </c>
      <c r="AE72" s="16">
        <v>1</v>
      </c>
      <c r="AG72" s="16">
        <v>89</v>
      </c>
      <c r="AH72" s="16">
        <v>1</v>
      </c>
    </row>
    <row r="73" spans="2:34" x14ac:dyDescent="0.35">
      <c r="B73" s="12" t="s">
        <v>60</v>
      </c>
      <c r="C73" s="16">
        <v>92</v>
      </c>
      <c r="D73" s="16">
        <v>47</v>
      </c>
      <c r="E73" s="16">
        <v>43</v>
      </c>
      <c r="G73" s="16">
        <v>69</v>
      </c>
      <c r="H73" s="16">
        <v>23</v>
      </c>
      <c r="J73" s="16">
        <v>10</v>
      </c>
      <c r="K73" s="16">
        <v>8</v>
      </c>
      <c r="L73" s="16">
        <v>15</v>
      </c>
      <c r="M73" s="16">
        <v>6</v>
      </c>
      <c r="N73" s="16">
        <v>5</v>
      </c>
      <c r="O73" s="16">
        <v>8</v>
      </c>
      <c r="P73" s="16">
        <v>12</v>
      </c>
      <c r="Q73" s="16">
        <v>6</v>
      </c>
      <c r="R73" s="16">
        <v>11</v>
      </c>
      <c r="S73" s="16">
        <v>3</v>
      </c>
      <c r="T73" s="16">
        <v>9</v>
      </c>
      <c r="U73" s="16">
        <v>0</v>
      </c>
      <c r="W73" s="16">
        <v>44</v>
      </c>
      <c r="X73" s="16">
        <v>13</v>
      </c>
      <c r="Y73" s="16">
        <v>17</v>
      </c>
      <c r="Z73" s="16">
        <v>8</v>
      </c>
      <c r="AA73" s="16">
        <v>2</v>
      </c>
      <c r="AB73" s="16">
        <v>0</v>
      </c>
      <c r="AC73" s="16">
        <v>4</v>
      </c>
      <c r="AD73" s="16">
        <v>0</v>
      </c>
      <c r="AE73" s="16">
        <v>1</v>
      </c>
      <c r="AG73" s="16">
        <v>89</v>
      </c>
      <c r="AH73" s="16">
        <v>1</v>
      </c>
    </row>
    <row r="74" spans="2:34" ht="29" x14ac:dyDescent="0.35">
      <c r="B74" s="17" t="s">
        <v>81</v>
      </c>
      <c r="C74" s="18">
        <v>0.2487862415571962</v>
      </c>
      <c r="D74" s="18">
        <v>0.20997042092215679</v>
      </c>
      <c r="E74" s="18">
        <v>0.2770314507472057</v>
      </c>
      <c r="G74" s="18">
        <v>0.26755524476991482</v>
      </c>
      <c r="H74" s="18">
        <v>0.19305555692068649</v>
      </c>
      <c r="J74" s="18">
        <v>8.2501877396096324E-2</v>
      </c>
      <c r="K74" s="18">
        <v>0.50078118965230534</v>
      </c>
      <c r="L74" s="18">
        <v>0.18069021543464411</v>
      </c>
      <c r="M74" s="18">
        <v>0.13506664134931229</v>
      </c>
      <c r="N74" s="18">
        <v>0.33333333333333331</v>
      </c>
      <c r="O74" s="18">
        <v>0</v>
      </c>
      <c r="P74" s="18">
        <v>0.45370249386579059</v>
      </c>
      <c r="Q74" s="18">
        <v>0.33333333333333343</v>
      </c>
      <c r="R74" s="18">
        <v>0.37608354529073518</v>
      </c>
      <c r="S74" s="18">
        <v>0</v>
      </c>
      <c r="T74" s="18">
        <v>0.1198327846255262</v>
      </c>
      <c r="U74" s="18">
        <v>0</v>
      </c>
      <c r="W74" s="18">
        <v>0.29162397229223469</v>
      </c>
      <c r="X74" s="18">
        <v>0.32886697951655092</v>
      </c>
      <c r="Y74" s="18">
        <v>0.1208397982328807</v>
      </c>
      <c r="Z74" s="18">
        <v>0.33883825761128761</v>
      </c>
      <c r="AA74" s="18">
        <v>0</v>
      </c>
      <c r="AB74" s="18">
        <v>0</v>
      </c>
      <c r="AC74" s="18">
        <v>0</v>
      </c>
      <c r="AD74" s="18">
        <v>0</v>
      </c>
      <c r="AE74" s="18">
        <v>0</v>
      </c>
      <c r="AG74" s="18">
        <v>0.24843829418285659</v>
      </c>
      <c r="AH74" s="18">
        <v>0</v>
      </c>
    </row>
    <row r="75" spans="2:34" ht="43.5" x14ac:dyDescent="0.35">
      <c r="B75" s="17" t="s">
        <v>82</v>
      </c>
      <c r="C75" s="18">
        <v>0.1111297985906443</v>
      </c>
      <c r="D75" s="18">
        <v>0.12820164448242821</v>
      </c>
      <c r="E75" s="18">
        <v>9.7147589862564568E-2</v>
      </c>
      <c r="G75" s="18">
        <v>8.5061676232775107E-2</v>
      </c>
      <c r="H75" s="18">
        <v>0.18853371235884531</v>
      </c>
      <c r="J75" s="18">
        <v>0.14988162743273001</v>
      </c>
      <c r="K75" s="18">
        <v>0</v>
      </c>
      <c r="L75" s="18">
        <v>7.089964025321531E-2</v>
      </c>
      <c r="M75" s="18">
        <v>0.29121080017634782</v>
      </c>
      <c r="N75" s="18">
        <v>0.16666666666666671</v>
      </c>
      <c r="O75" s="18">
        <v>0</v>
      </c>
      <c r="P75" s="18">
        <v>0</v>
      </c>
      <c r="Q75" s="18">
        <v>0.3700671661206365</v>
      </c>
      <c r="R75" s="18">
        <v>9.0847111933156796E-2</v>
      </c>
      <c r="S75" s="18">
        <v>0.2392376807013403</v>
      </c>
      <c r="T75" s="18">
        <v>0.14951535296948629</v>
      </c>
      <c r="U75" s="18">
        <v>0</v>
      </c>
      <c r="W75" s="18">
        <v>1.7044571610493321E-2</v>
      </c>
      <c r="X75" s="18">
        <v>0.175642809012</v>
      </c>
      <c r="Y75" s="18">
        <v>0.25276031889473688</v>
      </c>
      <c r="Z75" s="18">
        <v>0</v>
      </c>
      <c r="AA75" s="18">
        <v>0.35842592176995958</v>
      </c>
      <c r="AB75" s="18">
        <v>0</v>
      </c>
      <c r="AC75" s="18">
        <v>0.51769579386277687</v>
      </c>
      <c r="AD75" s="18">
        <v>0</v>
      </c>
      <c r="AE75" s="18">
        <v>0</v>
      </c>
      <c r="AG75" s="18">
        <v>0.11532288414787931</v>
      </c>
      <c r="AH75" s="18">
        <v>0</v>
      </c>
    </row>
    <row r="76" spans="2:34" ht="29" x14ac:dyDescent="0.35">
      <c r="B76" s="17" t="s">
        <v>83</v>
      </c>
      <c r="C76" s="18">
        <v>0.12741579870939859</v>
      </c>
      <c r="D76" s="18">
        <v>0.16455822490503391</v>
      </c>
      <c r="E76" s="18">
        <v>9.218792250674987E-2</v>
      </c>
      <c r="G76" s="18">
        <v>0.10025740588802599</v>
      </c>
      <c r="H76" s="18">
        <v>0.20805704579154091</v>
      </c>
      <c r="J76" s="18">
        <v>0.25281921131739099</v>
      </c>
      <c r="K76" s="18">
        <v>0</v>
      </c>
      <c r="L76" s="18">
        <v>0.1285565043459829</v>
      </c>
      <c r="M76" s="18">
        <v>0</v>
      </c>
      <c r="N76" s="18">
        <v>0.16666666666666671</v>
      </c>
      <c r="O76" s="18">
        <v>0.1997054783577199</v>
      </c>
      <c r="P76" s="18">
        <v>0</v>
      </c>
      <c r="Q76" s="18">
        <v>0.18503358306031831</v>
      </c>
      <c r="R76" s="18">
        <v>9.0847111933156796E-2</v>
      </c>
      <c r="S76" s="18">
        <v>0.26076231929865967</v>
      </c>
      <c r="T76" s="18">
        <v>0.25945653443657979</v>
      </c>
      <c r="U76" s="18">
        <v>0</v>
      </c>
      <c r="W76" s="18">
        <v>3.2920879480103478E-2</v>
      </c>
      <c r="X76" s="18">
        <v>0.1754028398881376</v>
      </c>
      <c r="Y76" s="18">
        <v>0.27409197579997441</v>
      </c>
      <c r="Z76" s="18">
        <v>0.1124239518814267</v>
      </c>
      <c r="AA76" s="18">
        <v>0</v>
      </c>
      <c r="AB76" s="18">
        <v>0</v>
      </c>
      <c r="AC76" s="18">
        <v>0.34477180328053902</v>
      </c>
      <c r="AD76" s="18">
        <v>0</v>
      </c>
      <c r="AE76" s="18">
        <v>0</v>
      </c>
      <c r="AG76" s="18">
        <v>0.12248837168662589</v>
      </c>
      <c r="AH76" s="18">
        <v>0</v>
      </c>
    </row>
    <row r="77" spans="2:34" ht="29" x14ac:dyDescent="0.35">
      <c r="B77" s="17" t="s">
        <v>84</v>
      </c>
      <c r="C77" s="18">
        <v>0.18408425960188199</v>
      </c>
      <c r="D77" s="18">
        <v>0.19601576623010661</v>
      </c>
      <c r="E77" s="18">
        <v>0.17878540629245621</v>
      </c>
      <c r="G77" s="18">
        <v>0.18583637440768239</v>
      </c>
      <c r="H77" s="18">
        <v>0.1788817159940867</v>
      </c>
      <c r="J77" s="18">
        <v>8.2501877396096324E-2</v>
      </c>
      <c r="K77" s="18">
        <v>0.34330003251281471</v>
      </c>
      <c r="L77" s="18">
        <v>0.1798576249148035</v>
      </c>
      <c r="M77" s="18">
        <v>0.13506664134931229</v>
      </c>
      <c r="N77" s="18">
        <v>0.33333333333333331</v>
      </c>
      <c r="O77" s="18">
        <v>0.35976438268617589</v>
      </c>
      <c r="P77" s="18">
        <v>0.21852030939350259</v>
      </c>
      <c r="Q77" s="18">
        <v>0.14829975027301509</v>
      </c>
      <c r="R77" s="18">
        <v>0</v>
      </c>
      <c r="S77" s="18">
        <v>0</v>
      </c>
      <c r="T77" s="18">
        <v>0.2315297587173554</v>
      </c>
      <c r="U77" s="18">
        <v>0</v>
      </c>
      <c r="W77" s="18">
        <v>0.20207147261744529</v>
      </c>
      <c r="X77" s="18">
        <v>0</v>
      </c>
      <c r="Y77" s="18">
        <v>0.2387610521788808</v>
      </c>
      <c r="Z77" s="18">
        <v>0.20582736925330791</v>
      </c>
      <c r="AA77" s="18">
        <v>0.64157407823004031</v>
      </c>
      <c r="AB77" s="18">
        <v>0</v>
      </c>
      <c r="AC77" s="18">
        <v>0</v>
      </c>
      <c r="AD77" s="18">
        <v>0</v>
      </c>
      <c r="AE77" s="18">
        <v>0</v>
      </c>
      <c r="AG77" s="18">
        <v>0.17931259189408591</v>
      </c>
      <c r="AH77" s="18">
        <v>0</v>
      </c>
    </row>
    <row r="78" spans="2:34" ht="29" x14ac:dyDescent="0.35">
      <c r="B78" s="17" t="s">
        <v>85</v>
      </c>
      <c r="C78" s="18">
        <v>0.41803118884081159</v>
      </c>
      <c r="D78" s="18">
        <v>0.36937040184034742</v>
      </c>
      <c r="E78" s="18">
        <v>0.47136222704299058</v>
      </c>
      <c r="G78" s="18">
        <v>0.48410011990412238</v>
      </c>
      <c r="H78" s="18">
        <v>0.2218531222898093</v>
      </c>
      <c r="J78" s="18">
        <v>0.34288215239321868</v>
      </c>
      <c r="K78" s="18">
        <v>0.68660006502562942</v>
      </c>
      <c r="L78" s="18">
        <v>0.44082860557119458</v>
      </c>
      <c r="M78" s="18">
        <v>0.43865591712502761</v>
      </c>
      <c r="N78" s="18">
        <v>0.66666666666666663</v>
      </c>
      <c r="O78" s="18">
        <v>0.48017671298536801</v>
      </c>
      <c r="P78" s="18">
        <v>0.32777719674070671</v>
      </c>
      <c r="Q78" s="18">
        <v>0.48163308360634849</v>
      </c>
      <c r="R78" s="18">
        <v>0.37608354529073518</v>
      </c>
      <c r="S78" s="18">
        <v>0.5</v>
      </c>
      <c r="T78" s="18">
        <v>0.1198327846255262</v>
      </c>
      <c r="U78" s="18">
        <v>0</v>
      </c>
      <c r="W78" s="18">
        <v>0.60323863252760956</v>
      </c>
      <c r="X78" s="18">
        <v>0.45167999972109107</v>
      </c>
      <c r="Y78" s="18">
        <v>0.17663272266783631</v>
      </c>
      <c r="Z78" s="18">
        <v>0.1674630347695738</v>
      </c>
      <c r="AA78" s="18">
        <v>0</v>
      </c>
      <c r="AB78" s="18">
        <v>0</v>
      </c>
      <c r="AC78" s="18">
        <v>0.17238590164026951</v>
      </c>
      <c r="AD78" s="18">
        <v>0</v>
      </c>
      <c r="AE78" s="18">
        <v>0</v>
      </c>
      <c r="AG78" s="18">
        <v>0.42406909434382678</v>
      </c>
      <c r="AH78" s="18">
        <v>0</v>
      </c>
    </row>
    <row r="79" spans="2:34" ht="43.5" x14ac:dyDescent="0.35">
      <c r="B79" s="17" t="s">
        <v>86</v>
      </c>
      <c r="C79" s="18">
        <v>0.22826623945128391</v>
      </c>
      <c r="D79" s="18">
        <v>0.2314534812265161</v>
      </c>
      <c r="E79" s="18">
        <v>0.23437911288357849</v>
      </c>
      <c r="G79" s="18">
        <v>0.20546225934063561</v>
      </c>
      <c r="H79" s="18">
        <v>0.29597795592339687</v>
      </c>
      <c r="J79" s="18">
        <v>0.65711784760678138</v>
      </c>
      <c r="K79" s="18">
        <v>0.17165001625640741</v>
      </c>
      <c r="L79" s="18">
        <v>0.16109169575024929</v>
      </c>
      <c r="M79" s="18">
        <v>0.27013328269862458</v>
      </c>
      <c r="N79" s="18">
        <v>0</v>
      </c>
      <c r="O79" s="18">
        <v>0.32011780865691197</v>
      </c>
      <c r="P79" s="18">
        <v>0.12592529712508391</v>
      </c>
      <c r="Q79" s="18">
        <v>0.18503358306031831</v>
      </c>
      <c r="R79" s="18">
        <v>0.2478329094185297</v>
      </c>
      <c r="S79" s="18">
        <v>0</v>
      </c>
      <c r="T79" s="18">
        <v>0.14951535296948629</v>
      </c>
      <c r="U79" s="18">
        <v>0</v>
      </c>
      <c r="W79" s="18">
        <v>0.17904939344603199</v>
      </c>
      <c r="X79" s="18">
        <v>0.25228101105349771</v>
      </c>
      <c r="Y79" s="18">
        <v>0.27520051628961262</v>
      </c>
      <c r="Z79" s="18">
        <v>0.36225422122816658</v>
      </c>
      <c r="AA79" s="18">
        <v>0</v>
      </c>
      <c r="AB79" s="18">
        <v>0</v>
      </c>
      <c r="AC79" s="18">
        <v>0.35064588626685689</v>
      </c>
      <c r="AD79" s="18">
        <v>0</v>
      </c>
      <c r="AE79" s="18">
        <v>1</v>
      </c>
      <c r="AG79" s="18">
        <v>0.23033506774912649</v>
      </c>
      <c r="AH79" s="18">
        <v>1</v>
      </c>
    </row>
    <row r="80" spans="2:34" x14ac:dyDescent="0.35">
      <c r="B80" s="17" t="s">
        <v>87</v>
      </c>
      <c r="C80" s="18">
        <v>3.482838089842754E-2</v>
      </c>
      <c r="D80" s="18">
        <v>1.8327482193306939E-2</v>
      </c>
      <c r="E80" s="18">
        <v>5.4322261739292423E-2</v>
      </c>
      <c r="G80" s="18">
        <v>2.796110897485243E-2</v>
      </c>
      <c r="H80" s="18">
        <v>5.521932875795893E-2</v>
      </c>
      <c r="J80" s="18">
        <v>0</v>
      </c>
      <c r="K80" s="18">
        <v>0.1559187778348799</v>
      </c>
      <c r="L80" s="18">
        <v>0.1285565043459829</v>
      </c>
      <c r="M80" s="18">
        <v>0</v>
      </c>
      <c r="N80" s="18">
        <v>0</v>
      </c>
      <c r="O80" s="18">
        <v>0</v>
      </c>
      <c r="P80" s="18">
        <v>0</v>
      </c>
      <c r="Q80" s="18">
        <v>0</v>
      </c>
      <c r="R80" s="18">
        <v>0</v>
      </c>
      <c r="S80" s="18">
        <v>0</v>
      </c>
      <c r="T80" s="18">
        <v>0</v>
      </c>
      <c r="U80" s="18">
        <v>0</v>
      </c>
      <c r="W80" s="18">
        <v>0</v>
      </c>
      <c r="X80" s="18">
        <v>0</v>
      </c>
      <c r="Y80" s="18">
        <v>6.1302825149930712E-2</v>
      </c>
      <c r="Z80" s="18">
        <v>0</v>
      </c>
      <c r="AA80" s="18">
        <v>0</v>
      </c>
      <c r="AB80" s="18">
        <v>0</v>
      </c>
      <c r="AC80" s="18">
        <v>0.3040442215106357</v>
      </c>
      <c r="AD80" s="18">
        <v>0</v>
      </c>
      <c r="AE80" s="18">
        <v>0</v>
      </c>
      <c r="AG80" s="18">
        <v>2.640749875085141E-2</v>
      </c>
      <c r="AH80" s="18">
        <v>0</v>
      </c>
    </row>
    <row r="81" spans="2:34" x14ac:dyDescent="0.35">
      <c r="B81" s="17" t="s">
        <v>66</v>
      </c>
      <c r="C81" s="18">
        <v>2.0107593464936631E-2</v>
      </c>
      <c r="D81" s="18">
        <v>2.17411124430128E-2</v>
      </c>
      <c r="E81" s="18">
        <v>1.916796291005847E-2</v>
      </c>
      <c r="G81" s="18">
        <v>2.6879437177335531E-2</v>
      </c>
      <c r="H81" s="18">
        <v>0</v>
      </c>
      <c r="J81" s="18">
        <v>0</v>
      </c>
      <c r="K81" s="18">
        <v>0</v>
      </c>
      <c r="L81" s="18">
        <v>0</v>
      </c>
      <c r="M81" s="18">
        <v>0</v>
      </c>
      <c r="N81" s="18">
        <v>0</v>
      </c>
      <c r="O81" s="18">
        <v>0</v>
      </c>
      <c r="P81" s="18">
        <v>0</v>
      </c>
      <c r="Q81" s="18">
        <v>0</v>
      </c>
      <c r="R81" s="18">
        <v>7.2811669048855485E-2</v>
      </c>
      <c r="S81" s="18">
        <v>0</v>
      </c>
      <c r="T81" s="18">
        <v>0.1198327846255262</v>
      </c>
      <c r="U81" s="18">
        <v>0</v>
      </c>
      <c r="W81" s="18">
        <v>4.2020289931173009E-2</v>
      </c>
      <c r="X81" s="18">
        <v>0</v>
      </c>
      <c r="Y81" s="18">
        <v>0</v>
      </c>
      <c r="Z81" s="18">
        <v>0</v>
      </c>
      <c r="AA81" s="18">
        <v>0</v>
      </c>
      <c r="AB81" s="18">
        <v>0</v>
      </c>
      <c r="AC81" s="18">
        <v>0</v>
      </c>
      <c r="AD81" s="18">
        <v>0</v>
      </c>
      <c r="AE81" s="18">
        <v>0</v>
      </c>
      <c r="AG81" s="18">
        <v>2.0866281600952719E-2</v>
      </c>
      <c r="AH81" s="18">
        <v>0</v>
      </c>
    </row>
    <row r="83" spans="2:34" ht="72.5" x14ac:dyDescent="0.35">
      <c r="B83" s="14" t="s">
        <v>88</v>
      </c>
    </row>
    <row r="84" spans="2:34" x14ac:dyDescent="0.35">
      <c r="B84" s="15" t="s">
        <v>18</v>
      </c>
    </row>
    <row r="85" spans="2:34" x14ac:dyDescent="0.35">
      <c r="B85" s="11" t="s">
        <v>59</v>
      </c>
      <c r="C85" s="16">
        <v>501</v>
      </c>
      <c r="D85" s="16">
        <v>264</v>
      </c>
      <c r="E85" s="16">
        <v>233</v>
      </c>
      <c r="G85" s="16">
        <v>355</v>
      </c>
      <c r="H85" s="16">
        <v>146</v>
      </c>
      <c r="J85" s="16">
        <v>48</v>
      </c>
      <c r="K85" s="16">
        <v>37</v>
      </c>
      <c r="L85" s="16">
        <v>103</v>
      </c>
      <c r="M85" s="16">
        <v>43</v>
      </c>
      <c r="N85" s="16">
        <v>21</v>
      </c>
      <c r="O85" s="16">
        <v>39</v>
      </c>
      <c r="P85" s="16">
        <v>59</v>
      </c>
      <c r="Q85" s="16">
        <v>39</v>
      </c>
      <c r="R85" s="16">
        <v>54</v>
      </c>
      <c r="S85" s="16">
        <v>19</v>
      </c>
      <c r="T85" s="16">
        <v>29</v>
      </c>
      <c r="U85" s="16">
        <v>10</v>
      </c>
      <c r="W85" s="16">
        <v>217</v>
      </c>
      <c r="X85" s="16">
        <v>72</v>
      </c>
      <c r="Y85" s="16">
        <v>67</v>
      </c>
      <c r="Z85" s="16">
        <v>52</v>
      </c>
      <c r="AA85" s="16">
        <v>28</v>
      </c>
      <c r="AB85" s="16">
        <v>18</v>
      </c>
      <c r="AC85" s="16">
        <v>24</v>
      </c>
      <c r="AD85" s="16">
        <v>6</v>
      </c>
      <c r="AE85" s="16">
        <v>14</v>
      </c>
      <c r="AG85" s="16">
        <v>478</v>
      </c>
      <c r="AH85" s="16">
        <v>20</v>
      </c>
    </row>
    <row r="86" spans="2:34" x14ac:dyDescent="0.35">
      <c r="B86" s="12" t="s">
        <v>60</v>
      </c>
      <c r="C86" s="16">
        <v>504</v>
      </c>
      <c r="D86" s="16">
        <v>262</v>
      </c>
      <c r="E86" s="16">
        <v>238</v>
      </c>
      <c r="G86" s="16">
        <v>366</v>
      </c>
      <c r="H86" s="16">
        <v>138</v>
      </c>
      <c r="J86" s="16">
        <v>39</v>
      </c>
      <c r="K86" s="16">
        <v>51</v>
      </c>
      <c r="L86" s="16">
        <v>91</v>
      </c>
      <c r="M86" s="16">
        <v>36</v>
      </c>
      <c r="N86" s="16">
        <v>16</v>
      </c>
      <c r="O86" s="16">
        <v>49</v>
      </c>
      <c r="P86" s="16">
        <v>78</v>
      </c>
      <c r="Q86" s="16">
        <v>37</v>
      </c>
      <c r="R86" s="16">
        <v>45</v>
      </c>
      <c r="S86" s="16">
        <v>14</v>
      </c>
      <c r="T86" s="16">
        <v>32</v>
      </c>
      <c r="U86" s="16">
        <v>13</v>
      </c>
      <c r="W86" s="16">
        <v>216</v>
      </c>
      <c r="X86" s="16">
        <v>88</v>
      </c>
      <c r="Y86" s="16">
        <v>79</v>
      </c>
      <c r="Z86" s="16">
        <v>45</v>
      </c>
      <c r="AA86" s="16">
        <v>24</v>
      </c>
      <c r="AB86" s="16">
        <v>15</v>
      </c>
      <c r="AC86" s="16">
        <v>19</v>
      </c>
      <c r="AD86" s="16">
        <v>5</v>
      </c>
      <c r="AE86" s="16">
        <v>10</v>
      </c>
      <c r="AG86" s="16">
        <v>486</v>
      </c>
      <c r="AH86" s="16">
        <v>15</v>
      </c>
    </row>
    <row r="87" spans="2:34" x14ac:dyDescent="0.35">
      <c r="B87" s="17" t="s">
        <v>89</v>
      </c>
      <c r="C87" s="18">
        <v>6.8979370505397652E-2</v>
      </c>
      <c r="D87" s="18">
        <v>4.816874873405811E-2</v>
      </c>
      <c r="E87" s="18">
        <v>8.8552231057965086E-2</v>
      </c>
      <c r="G87" s="18">
        <v>7.8850466488450982E-2</v>
      </c>
      <c r="H87" s="18">
        <v>4.2692443751172433E-2</v>
      </c>
      <c r="J87" s="18">
        <v>8.1226781805358778E-2</v>
      </c>
      <c r="K87" s="18">
        <v>8.7006914669577537E-2</v>
      </c>
      <c r="L87" s="18">
        <v>7.0961898176016364E-2</v>
      </c>
      <c r="M87" s="18">
        <v>4.9926635769970418E-2</v>
      </c>
      <c r="N87" s="18">
        <v>8.0782930193588454E-2</v>
      </c>
      <c r="O87" s="18">
        <v>8.6214929738262849E-2</v>
      </c>
      <c r="P87" s="18">
        <v>4.8015230059402288E-2</v>
      </c>
      <c r="Q87" s="18">
        <v>2.4682587667945462E-2</v>
      </c>
      <c r="R87" s="18">
        <v>4.5711628030219928E-2</v>
      </c>
      <c r="S87" s="18">
        <v>6.2156449047076491E-2</v>
      </c>
      <c r="T87" s="18">
        <v>9.3625122411462328E-2</v>
      </c>
      <c r="U87" s="18">
        <v>0.2</v>
      </c>
      <c r="W87" s="18">
        <v>5.8630712882027841E-2</v>
      </c>
      <c r="X87" s="18">
        <v>8.8458036754379119E-2</v>
      </c>
      <c r="Y87" s="18">
        <v>8.3601605953255928E-2</v>
      </c>
      <c r="Z87" s="18">
        <v>5.6345283582690968E-2</v>
      </c>
      <c r="AA87" s="18">
        <v>0</v>
      </c>
      <c r="AB87" s="18">
        <v>0</v>
      </c>
      <c r="AC87" s="18">
        <v>6.7013870208013068E-2</v>
      </c>
      <c r="AD87" s="18">
        <v>0.12281323737995981</v>
      </c>
      <c r="AE87" s="18">
        <v>5.3293711202148659E-2</v>
      </c>
      <c r="AG87" s="18">
        <v>6.3470689948749326E-2</v>
      </c>
      <c r="AH87" s="18">
        <v>7.5261914631229151E-2</v>
      </c>
    </row>
    <row r="88" spans="2:34" x14ac:dyDescent="0.35">
      <c r="B88" s="17" t="s">
        <v>90</v>
      </c>
      <c r="C88" s="18">
        <v>5.2992412205097858E-2</v>
      </c>
      <c r="D88" s="18">
        <v>6.1966634623176357E-2</v>
      </c>
      <c r="E88" s="18">
        <v>4.3987336222276401E-2</v>
      </c>
      <c r="G88" s="18">
        <v>5.0580102301073772E-2</v>
      </c>
      <c r="H88" s="18">
        <v>5.9416441903972182E-2</v>
      </c>
      <c r="J88" s="18">
        <v>9.1885788224309276E-2</v>
      </c>
      <c r="K88" s="18">
        <v>2.756827031833127E-2</v>
      </c>
      <c r="L88" s="18">
        <v>8.8574787398197172E-2</v>
      </c>
      <c r="M88" s="18">
        <v>4.9926635769970418E-2</v>
      </c>
      <c r="N88" s="18">
        <v>4.6797558399019439E-2</v>
      </c>
      <c r="O88" s="18">
        <v>4.9330511441360622E-2</v>
      </c>
      <c r="P88" s="18">
        <v>1.9969532524500209E-2</v>
      </c>
      <c r="Q88" s="18">
        <v>2.4682587667945462E-2</v>
      </c>
      <c r="R88" s="18">
        <v>5.3442985714461017E-2</v>
      </c>
      <c r="S88" s="18">
        <v>9.1409387842991727E-2</v>
      </c>
      <c r="T88" s="18">
        <v>2.929525860948877E-2</v>
      </c>
      <c r="U88" s="18">
        <v>0.11102014983619091</v>
      </c>
      <c r="W88" s="18">
        <v>5.6209883253950772E-2</v>
      </c>
      <c r="X88" s="18">
        <v>5.2524802515207747E-2</v>
      </c>
      <c r="Y88" s="18">
        <v>5.8160991729398717E-2</v>
      </c>
      <c r="Z88" s="18">
        <v>0.10546654676852731</v>
      </c>
      <c r="AA88" s="18">
        <v>2.628581140483402E-2</v>
      </c>
      <c r="AB88" s="18">
        <v>0</v>
      </c>
      <c r="AC88" s="18">
        <v>0</v>
      </c>
      <c r="AD88" s="18">
        <v>0</v>
      </c>
      <c r="AE88" s="18">
        <v>0</v>
      </c>
      <c r="AG88" s="18">
        <v>5.4930490150343E-2</v>
      </c>
      <c r="AH88" s="18">
        <v>0</v>
      </c>
    </row>
    <row r="89" spans="2:34" ht="29" x14ac:dyDescent="0.35">
      <c r="B89" s="17" t="s">
        <v>91</v>
      </c>
      <c r="C89" s="18">
        <v>8.6884981574379738E-2</v>
      </c>
      <c r="D89" s="18">
        <v>8.0077748616848535E-2</v>
      </c>
      <c r="E89" s="18">
        <v>9.0536659202750003E-2</v>
      </c>
      <c r="G89" s="18">
        <v>7.389323341204819E-2</v>
      </c>
      <c r="H89" s="18">
        <v>0.1214822677256702</v>
      </c>
      <c r="J89" s="18">
        <v>0.1138282412836971</v>
      </c>
      <c r="K89" s="18">
        <v>8.2704810954993796E-2</v>
      </c>
      <c r="L89" s="18">
        <v>5.750927482373757E-2</v>
      </c>
      <c r="M89" s="18">
        <v>7.010326206558623E-2</v>
      </c>
      <c r="N89" s="18">
        <v>0.18719023359607781</v>
      </c>
      <c r="O89" s="18">
        <v>0.1335094464211552</v>
      </c>
      <c r="P89" s="18">
        <v>5.1979685897435068E-2</v>
      </c>
      <c r="Q89" s="18">
        <v>4.4840996661946769E-2</v>
      </c>
      <c r="R89" s="18">
        <v>8.0836255235553683E-2</v>
      </c>
      <c r="S89" s="18">
        <v>9.5521520246120262E-2</v>
      </c>
      <c r="T89" s="18">
        <v>0.215313949919443</v>
      </c>
      <c r="U89" s="18">
        <v>0</v>
      </c>
      <c r="W89" s="18">
        <v>9.7336649626817276E-2</v>
      </c>
      <c r="X89" s="18">
        <v>9.4721448524552415E-2</v>
      </c>
      <c r="Y89" s="18">
        <v>9.1713885930428993E-2</v>
      </c>
      <c r="Z89" s="18">
        <v>7.3602620605052474E-2</v>
      </c>
      <c r="AA89" s="18">
        <v>3.1067852927644801E-2</v>
      </c>
      <c r="AB89" s="18">
        <v>0.11245095695055</v>
      </c>
      <c r="AC89" s="18">
        <v>7.6109166567839587E-2</v>
      </c>
      <c r="AD89" s="18">
        <v>0</v>
      </c>
      <c r="AE89" s="18">
        <v>0</v>
      </c>
      <c r="AG89" s="18">
        <v>9.0062603795285856E-2</v>
      </c>
      <c r="AH89" s="18">
        <v>0</v>
      </c>
    </row>
    <row r="90" spans="2:34" x14ac:dyDescent="0.35">
      <c r="B90" s="17" t="s">
        <v>92</v>
      </c>
      <c r="C90" s="18">
        <v>0.2678174820461367</v>
      </c>
      <c r="D90" s="18">
        <v>0.28428336203787369</v>
      </c>
      <c r="E90" s="18">
        <v>0.25411038129413238</v>
      </c>
      <c r="G90" s="18">
        <v>0.28080870394169771</v>
      </c>
      <c r="H90" s="18">
        <v>0.23322159735382039</v>
      </c>
      <c r="J90" s="18">
        <v>0.24659728038341791</v>
      </c>
      <c r="K90" s="18">
        <v>0.2458405935979045</v>
      </c>
      <c r="L90" s="18">
        <v>0.34415571938115253</v>
      </c>
      <c r="M90" s="18">
        <v>0.20541433391132519</v>
      </c>
      <c r="N90" s="18">
        <v>8.5869303233525027E-2</v>
      </c>
      <c r="O90" s="18">
        <v>0.24665415421950909</v>
      </c>
      <c r="P90" s="18">
        <v>0.26386392161330169</v>
      </c>
      <c r="Q90" s="18">
        <v>0.28532590890241771</v>
      </c>
      <c r="R90" s="18">
        <v>0.28859378757291432</v>
      </c>
      <c r="S90" s="18">
        <v>9.5521520246120262E-2</v>
      </c>
      <c r="T90" s="18">
        <v>0.28708526655925731</v>
      </c>
      <c r="U90" s="18">
        <v>0.40000000000000008</v>
      </c>
      <c r="W90" s="18">
        <v>0.2319091188773594</v>
      </c>
      <c r="X90" s="18">
        <v>0.2833966857159112</v>
      </c>
      <c r="Y90" s="18">
        <v>0.28850384421320402</v>
      </c>
      <c r="Z90" s="18">
        <v>0.41417550516531437</v>
      </c>
      <c r="AA90" s="18">
        <v>0.31777559356396867</v>
      </c>
      <c r="AB90" s="18">
        <v>0.36285716153938119</v>
      </c>
      <c r="AC90" s="18">
        <v>0.15832525240496259</v>
      </c>
      <c r="AD90" s="18">
        <v>0.1269981222303096</v>
      </c>
      <c r="AE90" s="18">
        <v>0.18123590138217219</v>
      </c>
      <c r="AG90" s="18">
        <v>0.27254758824117181</v>
      </c>
      <c r="AH90" s="18">
        <v>0.16409673730182281</v>
      </c>
    </row>
    <row r="91" spans="2:34" x14ac:dyDescent="0.35">
      <c r="B91" s="17" t="s">
        <v>93</v>
      </c>
      <c r="C91" s="18">
        <v>0.51998615213208133</v>
      </c>
      <c r="D91" s="18">
        <v>0.52550350598804318</v>
      </c>
      <c r="E91" s="18">
        <v>0.51932942582512431</v>
      </c>
      <c r="G91" s="18">
        <v>0.51127382684369538</v>
      </c>
      <c r="H91" s="18">
        <v>0.54318724926536466</v>
      </c>
      <c r="J91" s="18">
        <v>0.46646190830321699</v>
      </c>
      <c r="K91" s="18">
        <v>0.55687941045919287</v>
      </c>
      <c r="L91" s="18">
        <v>0.42947020499056121</v>
      </c>
      <c r="M91" s="18">
        <v>0.62462913248314744</v>
      </c>
      <c r="N91" s="18">
        <v>0.59935997457778922</v>
      </c>
      <c r="O91" s="18">
        <v>0.48429095817971202</v>
      </c>
      <c r="P91" s="18">
        <v>0.61617162990536078</v>
      </c>
      <c r="Q91" s="18">
        <v>0.62046791909974408</v>
      </c>
      <c r="R91" s="18">
        <v>0.5130969849377236</v>
      </c>
      <c r="S91" s="18">
        <v>0.65539112261769128</v>
      </c>
      <c r="T91" s="18">
        <v>0.37468040250034867</v>
      </c>
      <c r="U91" s="18">
        <v>0.28897985016380912</v>
      </c>
      <c r="W91" s="18">
        <v>0.5481247205168468</v>
      </c>
      <c r="X91" s="18">
        <v>0.48089902648994959</v>
      </c>
      <c r="Y91" s="18">
        <v>0.4780196721737125</v>
      </c>
      <c r="Z91" s="18">
        <v>0.3504100438784149</v>
      </c>
      <c r="AA91" s="18">
        <v>0.62487074210355253</v>
      </c>
      <c r="AB91" s="18">
        <v>0.52469188151006874</v>
      </c>
      <c r="AC91" s="18">
        <v>0.69855171081918466</v>
      </c>
      <c r="AD91" s="18">
        <v>0.75018864038973065</v>
      </c>
      <c r="AE91" s="18">
        <v>0.76547038741567885</v>
      </c>
      <c r="AG91" s="18">
        <v>0.51552688793422885</v>
      </c>
      <c r="AH91" s="18">
        <v>0.76064134806694828</v>
      </c>
    </row>
    <row r="92" spans="2:34" x14ac:dyDescent="0.35">
      <c r="B92" s="17" t="s">
        <v>66</v>
      </c>
      <c r="C92" s="18">
        <v>3.3396015369068612E-3</v>
      </c>
      <c r="D92" s="18">
        <v>0</v>
      </c>
      <c r="E92" s="18">
        <v>3.4839663977518759E-3</v>
      </c>
      <c r="G92" s="18">
        <v>4.5936670130341268E-3</v>
      </c>
      <c r="H92" s="18">
        <v>0</v>
      </c>
      <c r="J92" s="18">
        <v>0</v>
      </c>
      <c r="K92" s="18">
        <v>0</v>
      </c>
      <c r="L92" s="18">
        <v>9.3281152303350597E-3</v>
      </c>
      <c r="M92" s="18">
        <v>0</v>
      </c>
      <c r="N92" s="18">
        <v>0</v>
      </c>
      <c r="O92" s="18">
        <v>0</v>
      </c>
      <c r="P92" s="18">
        <v>0</v>
      </c>
      <c r="Q92" s="18">
        <v>0</v>
      </c>
      <c r="R92" s="18">
        <v>1.8318358509127261E-2</v>
      </c>
      <c r="S92" s="18">
        <v>0</v>
      </c>
      <c r="T92" s="18">
        <v>0</v>
      </c>
      <c r="U92" s="18">
        <v>0</v>
      </c>
      <c r="W92" s="18">
        <v>7.7889148429978756E-3</v>
      </c>
      <c r="X92" s="18">
        <v>0</v>
      </c>
      <c r="Y92" s="18">
        <v>0</v>
      </c>
      <c r="Z92" s="18">
        <v>0</v>
      </c>
      <c r="AA92" s="18">
        <v>0</v>
      </c>
      <c r="AB92" s="18">
        <v>0</v>
      </c>
      <c r="AC92" s="18">
        <v>0</v>
      </c>
      <c r="AD92" s="18">
        <v>0</v>
      </c>
      <c r="AE92" s="18">
        <v>0</v>
      </c>
      <c r="AG92" s="18">
        <v>3.4617399302212782E-3</v>
      </c>
      <c r="AH92" s="18">
        <v>0</v>
      </c>
    </row>
    <row r="94" spans="2:34" ht="58" x14ac:dyDescent="0.35">
      <c r="B94" s="14" t="s">
        <v>94</v>
      </c>
    </row>
    <row r="95" spans="2:34" x14ac:dyDescent="0.35">
      <c r="B95" s="15" t="s">
        <v>18</v>
      </c>
    </row>
    <row r="96" spans="2:34" x14ac:dyDescent="0.35">
      <c r="B96" s="11" t="s">
        <v>59</v>
      </c>
      <c r="C96" s="16">
        <v>501</v>
      </c>
      <c r="D96" s="16">
        <v>264</v>
      </c>
      <c r="E96" s="16">
        <v>233</v>
      </c>
      <c r="G96" s="16">
        <v>355</v>
      </c>
      <c r="H96" s="16">
        <v>146</v>
      </c>
      <c r="J96" s="16">
        <v>48</v>
      </c>
      <c r="K96" s="16">
        <v>37</v>
      </c>
      <c r="L96" s="16">
        <v>103</v>
      </c>
      <c r="M96" s="16">
        <v>43</v>
      </c>
      <c r="N96" s="16">
        <v>21</v>
      </c>
      <c r="O96" s="16">
        <v>39</v>
      </c>
      <c r="P96" s="16">
        <v>59</v>
      </c>
      <c r="Q96" s="16">
        <v>39</v>
      </c>
      <c r="R96" s="16">
        <v>54</v>
      </c>
      <c r="S96" s="16">
        <v>19</v>
      </c>
      <c r="T96" s="16">
        <v>29</v>
      </c>
      <c r="U96" s="16">
        <v>10</v>
      </c>
      <c r="W96" s="16">
        <v>217</v>
      </c>
      <c r="X96" s="16">
        <v>72</v>
      </c>
      <c r="Y96" s="16">
        <v>67</v>
      </c>
      <c r="Z96" s="16">
        <v>52</v>
      </c>
      <c r="AA96" s="16">
        <v>28</v>
      </c>
      <c r="AB96" s="16">
        <v>18</v>
      </c>
      <c r="AC96" s="16">
        <v>24</v>
      </c>
      <c r="AD96" s="16">
        <v>6</v>
      </c>
      <c r="AE96" s="16">
        <v>14</v>
      </c>
      <c r="AG96" s="16">
        <v>478</v>
      </c>
      <c r="AH96" s="16">
        <v>20</v>
      </c>
    </row>
    <row r="97" spans="2:34" x14ac:dyDescent="0.35">
      <c r="B97" s="12" t="s">
        <v>60</v>
      </c>
      <c r="C97" s="16">
        <v>504</v>
      </c>
      <c r="D97" s="16">
        <v>262</v>
      </c>
      <c r="E97" s="16">
        <v>238</v>
      </c>
      <c r="G97" s="16">
        <v>366</v>
      </c>
      <c r="H97" s="16">
        <v>138</v>
      </c>
      <c r="J97" s="16">
        <v>39</v>
      </c>
      <c r="K97" s="16">
        <v>51</v>
      </c>
      <c r="L97" s="16">
        <v>91</v>
      </c>
      <c r="M97" s="16">
        <v>36</v>
      </c>
      <c r="N97" s="16">
        <v>16</v>
      </c>
      <c r="O97" s="16">
        <v>49</v>
      </c>
      <c r="P97" s="16">
        <v>78</v>
      </c>
      <c r="Q97" s="16">
        <v>37</v>
      </c>
      <c r="R97" s="16">
        <v>45</v>
      </c>
      <c r="S97" s="16">
        <v>14</v>
      </c>
      <c r="T97" s="16">
        <v>32</v>
      </c>
      <c r="U97" s="16">
        <v>13</v>
      </c>
      <c r="W97" s="16">
        <v>216</v>
      </c>
      <c r="X97" s="16">
        <v>88</v>
      </c>
      <c r="Y97" s="16">
        <v>79</v>
      </c>
      <c r="Z97" s="16">
        <v>45</v>
      </c>
      <c r="AA97" s="16">
        <v>24</v>
      </c>
      <c r="AB97" s="16">
        <v>15</v>
      </c>
      <c r="AC97" s="16">
        <v>19</v>
      </c>
      <c r="AD97" s="16">
        <v>5</v>
      </c>
      <c r="AE97" s="16">
        <v>10</v>
      </c>
      <c r="AG97" s="16">
        <v>486</v>
      </c>
      <c r="AH97" s="16">
        <v>15</v>
      </c>
    </row>
    <row r="98" spans="2:34" x14ac:dyDescent="0.35">
      <c r="B98" s="17" t="s">
        <v>95</v>
      </c>
      <c r="C98" s="18">
        <v>6.2964655759430721E-2</v>
      </c>
      <c r="D98" s="18">
        <v>4.4527069103816118E-2</v>
      </c>
      <c r="E98" s="18">
        <v>7.4549463819172213E-2</v>
      </c>
      <c r="G98" s="18">
        <v>7.2427868220685546E-2</v>
      </c>
      <c r="H98" s="18">
        <v>3.7763931011566269E-2</v>
      </c>
      <c r="J98" s="18">
        <v>2.5502934941198312E-2</v>
      </c>
      <c r="K98" s="18">
        <v>8.2704810954993796E-2</v>
      </c>
      <c r="L98" s="18">
        <v>8.6314463477929218E-2</v>
      </c>
      <c r="M98" s="18">
        <v>7.2138958619945626E-2</v>
      </c>
      <c r="N98" s="18">
        <v>0</v>
      </c>
      <c r="O98" s="18">
        <v>8.6214929738262849E-2</v>
      </c>
      <c r="P98" s="18">
        <v>5.1979685897435068E-2</v>
      </c>
      <c r="Q98" s="18">
        <v>8.0161637413490333E-2</v>
      </c>
      <c r="R98" s="18">
        <v>5.9492531033364493E-2</v>
      </c>
      <c r="S98" s="18">
        <v>0</v>
      </c>
      <c r="T98" s="18">
        <v>6.1226263612838637E-2</v>
      </c>
      <c r="U98" s="18">
        <v>0</v>
      </c>
      <c r="W98" s="18">
        <v>7.3168706928230506E-2</v>
      </c>
      <c r="X98" s="18">
        <v>0.11110742421585899</v>
      </c>
      <c r="Y98" s="18">
        <v>5.4678015881059777E-2</v>
      </c>
      <c r="Z98" s="18">
        <v>2.1169477651978179E-2</v>
      </c>
      <c r="AA98" s="18">
        <v>0</v>
      </c>
      <c r="AB98" s="18">
        <v>0</v>
      </c>
      <c r="AC98" s="18">
        <v>0</v>
      </c>
      <c r="AD98" s="18">
        <v>0</v>
      </c>
      <c r="AE98" s="18">
        <v>0</v>
      </c>
      <c r="AG98" s="18">
        <v>6.3485551217254507E-2</v>
      </c>
      <c r="AH98" s="18">
        <v>0</v>
      </c>
    </row>
    <row r="99" spans="2:34" x14ac:dyDescent="0.35">
      <c r="B99" s="17" t="s">
        <v>96</v>
      </c>
      <c r="C99" s="18">
        <v>0.1114647208963253</v>
      </c>
      <c r="D99" s="18">
        <v>8.708361954706588E-2</v>
      </c>
      <c r="E99" s="18">
        <v>0.14014535822263471</v>
      </c>
      <c r="G99" s="18">
        <v>0.1165337515872962</v>
      </c>
      <c r="H99" s="18">
        <v>9.7965790411074671E-2</v>
      </c>
      <c r="J99" s="18">
        <v>7.6163806035116799E-2</v>
      </c>
      <c r="K99" s="18">
        <v>0.11027308127332509</v>
      </c>
      <c r="L99" s="18">
        <v>4.1933607274736003E-2</v>
      </c>
      <c r="M99" s="18">
        <v>7.560525213560626E-2</v>
      </c>
      <c r="N99" s="18">
        <v>0.14039267519705831</v>
      </c>
      <c r="O99" s="18">
        <v>0.2095412083416644</v>
      </c>
      <c r="P99" s="18">
        <v>5.5944141735467842E-2</v>
      </c>
      <c r="Q99" s="18">
        <v>0.15194731108035461</v>
      </c>
      <c r="R99" s="18">
        <v>9.9154613744680958E-2</v>
      </c>
      <c r="S99" s="18">
        <v>0.1078611429685724</v>
      </c>
      <c r="T99" s="18">
        <v>0.18385079871136689</v>
      </c>
      <c r="U99" s="18">
        <v>0.48897985016380913</v>
      </c>
      <c r="W99" s="18">
        <v>0.14083875001174359</v>
      </c>
      <c r="X99" s="18">
        <v>0.12751386324305661</v>
      </c>
      <c r="Y99" s="18">
        <v>0.12553593988604039</v>
      </c>
      <c r="Z99" s="18">
        <v>3.1533360220479992E-2</v>
      </c>
      <c r="AA99" s="18">
        <v>0</v>
      </c>
      <c r="AB99" s="18">
        <v>5.6225478475275023E-2</v>
      </c>
      <c r="AC99" s="18">
        <v>3.8113882918588533E-2</v>
      </c>
      <c r="AD99" s="18">
        <v>0</v>
      </c>
      <c r="AE99" s="18">
        <v>5.6738404456244632E-2</v>
      </c>
      <c r="AG99" s="18">
        <v>0.11219872447679539</v>
      </c>
      <c r="AH99" s="18">
        <v>3.8809041587053221E-2</v>
      </c>
    </row>
    <row r="100" spans="2:34" x14ac:dyDescent="0.35">
      <c r="B100" s="17" t="s">
        <v>97</v>
      </c>
      <c r="C100" s="18">
        <v>0.14630906188037679</v>
      </c>
      <c r="D100" s="18">
        <v>0.16132739687670741</v>
      </c>
      <c r="E100" s="18">
        <v>0.13219016633477759</v>
      </c>
      <c r="G100" s="18">
        <v>0.1446573339125562</v>
      </c>
      <c r="H100" s="18">
        <v>0.15070764661529859</v>
      </c>
      <c r="J100" s="18">
        <v>0.12751800723949031</v>
      </c>
      <c r="K100" s="18">
        <v>0</v>
      </c>
      <c r="L100" s="18">
        <v>0.22755640192823881</v>
      </c>
      <c r="M100" s="18">
        <v>0.1257340671671055</v>
      </c>
      <c r="N100" s="18">
        <v>0.1391722389625101</v>
      </c>
      <c r="O100" s="18">
        <v>0.14595713657831971</v>
      </c>
      <c r="P100" s="18">
        <v>0.1826646516653212</v>
      </c>
      <c r="Q100" s="18">
        <v>0.1336032617341191</v>
      </c>
      <c r="R100" s="18">
        <v>0.1583148589953553</v>
      </c>
      <c r="S100" s="18">
        <v>0.26142697985864061</v>
      </c>
      <c r="T100" s="18">
        <v>7.1771316639814328E-2</v>
      </c>
      <c r="U100" s="18">
        <v>0.11102014983619091</v>
      </c>
      <c r="W100" s="18">
        <v>8.466341672325528E-2</v>
      </c>
      <c r="X100" s="18">
        <v>0.16411492379918319</v>
      </c>
      <c r="Y100" s="18">
        <v>0.21725427337560871</v>
      </c>
      <c r="Z100" s="18">
        <v>0.33760733190667591</v>
      </c>
      <c r="AA100" s="18">
        <v>0.21393435574186589</v>
      </c>
      <c r="AB100" s="18">
        <v>5.2255413466353692E-2</v>
      </c>
      <c r="AC100" s="18">
        <v>0.1165752442464017</v>
      </c>
      <c r="AD100" s="18">
        <v>0</v>
      </c>
      <c r="AE100" s="18">
        <v>5.3293711202148659E-2</v>
      </c>
      <c r="AG100" s="18">
        <v>0.15053489712566639</v>
      </c>
      <c r="AH100" s="18">
        <v>3.6452873044175937E-2</v>
      </c>
    </row>
    <row r="101" spans="2:34" x14ac:dyDescent="0.35">
      <c r="B101" s="17" t="s">
        <v>98</v>
      </c>
      <c r="C101" s="18">
        <v>0.18713718936595131</v>
      </c>
      <c r="D101" s="18">
        <v>0.24428430791961839</v>
      </c>
      <c r="E101" s="18">
        <v>0.12372549574633949</v>
      </c>
      <c r="G101" s="18">
        <v>0.17616358774695379</v>
      </c>
      <c r="H101" s="18">
        <v>0.21636011076027931</v>
      </c>
      <c r="J101" s="18">
        <v>0.2700646665577181</v>
      </c>
      <c r="K101" s="18">
        <v>0.19226072268632291</v>
      </c>
      <c r="L101" s="18">
        <v>0.24902976063349319</v>
      </c>
      <c r="M101" s="18">
        <v>0.17141657520632919</v>
      </c>
      <c r="N101" s="18">
        <v>0.1833273268138208</v>
      </c>
      <c r="O101" s="18">
        <v>6.9923777645104337E-2</v>
      </c>
      <c r="P101" s="18">
        <v>0.110567143620956</v>
      </c>
      <c r="Q101" s="18">
        <v>0.1417585858208685</v>
      </c>
      <c r="R101" s="18">
        <v>0.1858766650016444</v>
      </c>
      <c r="S101" s="18">
        <v>0.20338266321469259</v>
      </c>
      <c r="T101" s="18">
        <v>0.32956339204111412</v>
      </c>
      <c r="U101" s="18">
        <v>0.2</v>
      </c>
      <c r="W101" s="18">
        <v>0.12707677462820219</v>
      </c>
      <c r="X101" s="18">
        <v>0.15264442123539471</v>
      </c>
      <c r="Y101" s="18">
        <v>0.26568272483828109</v>
      </c>
      <c r="Z101" s="18">
        <v>0.31420105184911717</v>
      </c>
      <c r="AA101" s="18">
        <v>0.39069885081207578</v>
      </c>
      <c r="AB101" s="18">
        <v>0.15605349293829199</v>
      </c>
      <c r="AC101" s="18">
        <v>0.1178591747264006</v>
      </c>
      <c r="AD101" s="18">
        <v>0.33942407849336059</v>
      </c>
      <c r="AE101" s="18">
        <v>0.17773944314782941</v>
      </c>
      <c r="AG101" s="18">
        <v>0.18513670326973189</v>
      </c>
      <c r="AH101" s="18">
        <v>0.2288318650314673</v>
      </c>
    </row>
    <row r="102" spans="2:34" x14ac:dyDescent="0.35">
      <c r="B102" s="17" t="s">
        <v>99</v>
      </c>
      <c r="C102" s="18">
        <v>0.20870227770833391</v>
      </c>
      <c r="D102" s="18">
        <v>0.2153168232927872</v>
      </c>
      <c r="E102" s="18">
        <v>0.20486480912335001</v>
      </c>
      <c r="G102" s="18">
        <v>0.17513464099140039</v>
      </c>
      <c r="H102" s="18">
        <v>0.29809356811877619</v>
      </c>
      <c r="J102" s="18">
        <v>0.19877778930087511</v>
      </c>
      <c r="K102" s="18">
        <v>0.23251913390638901</v>
      </c>
      <c r="L102" s="18">
        <v>0.21955737930272121</v>
      </c>
      <c r="M102" s="18">
        <v>0.1073945796642149</v>
      </c>
      <c r="N102" s="18">
        <v>0.34991752543053273</v>
      </c>
      <c r="O102" s="18">
        <v>0.21972437615941801</v>
      </c>
      <c r="P102" s="18">
        <v>0.23936842895823021</v>
      </c>
      <c r="Q102" s="18">
        <v>0.21535459488331929</v>
      </c>
      <c r="R102" s="18">
        <v>0.2378456823290663</v>
      </c>
      <c r="S102" s="18">
        <v>0</v>
      </c>
      <c r="T102" s="18">
        <v>0.18602389734500219</v>
      </c>
      <c r="U102" s="18">
        <v>0.11102014983619091</v>
      </c>
      <c r="W102" s="18">
        <v>0.14591401125055789</v>
      </c>
      <c r="X102" s="18">
        <v>0.1875587158056502</v>
      </c>
      <c r="Y102" s="18">
        <v>0.1865043640324309</v>
      </c>
      <c r="Z102" s="18">
        <v>0.17618198068887431</v>
      </c>
      <c r="AA102" s="18">
        <v>0.3026719824212909</v>
      </c>
      <c r="AB102" s="18">
        <v>0.62848996098200705</v>
      </c>
      <c r="AC102" s="18">
        <v>0.64592754164816646</v>
      </c>
      <c r="AD102" s="18">
        <v>0.25776297771947349</v>
      </c>
      <c r="AE102" s="18">
        <v>0.4098237312443761</v>
      </c>
      <c r="AG102" s="18">
        <v>0.20516927607549021</v>
      </c>
      <c r="AH102" s="18">
        <v>0.36177246060610591</v>
      </c>
    </row>
    <row r="103" spans="2:34" x14ac:dyDescent="0.35">
      <c r="B103" s="17" t="s">
        <v>100</v>
      </c>
      <c r="C103" s="18">
        <v>0.1104576531077416</v>
      </c>
      <c r="D103" s="18">
        <v>8.0865268615431515E-2</v>
      </c>
      <c r="E103" s="18">
        <v>0.14485874064059939</v>
      </c>
      <c r="G103" s="18">
        <v>0.11210508365401101</v>
      </c>
      <c r="H103" s="18">
        <v>0.106070512492677</v>
      </c>
      <c r="J103" s="18">
        <v>0.14964518385536779</v>
      </c>
      <c r="K103" s="18">
        <v>0.27196916990564413</v>
      </c>
      <c r="L103" s="18">
        <v>8.0016661902832784E-2</v>
      </c>
      <c r="M103" s="18">
        <v>0.116563604319896</v>
      </c>
      <c r="N103" s="18">
        <v>0</v>
      </c>
      <c r="O103" s="18">
        <v>0.12332627860340151</v>
      </c>
      <c r="P103" s="18">
        <v>7.9607986110914158E-2</v>
      </c>
      <c r="Q103" s="18">
        <v>0.14357134733372859</v>
      </c>
      <c r="R103" s="18">
        <v>0.10823132531688751</v>
      </c>
      <c r="S103" s="18">
        <v>4.9816826324624391E-2</v>
      </c>
      <c r="T103" s="18">
        <v>3.1931005003349867E-2</v>
      </c>
      <c r="U103" s="18">
        <v>0</v>
      </c>
      <c r="W103" s="18">
        <v>0.16037009933293991</v>
      </c>
      <c r="X103" s="18">
        <v>5.1388229107227602E-2</v>
      </c>
      <c r="Y103" s="18">
        <v>8.5779127556004642E-2</v>
      </c>
      <c r="Z103" s="18">
        <v>6.324051913898443E-2</v>
      </c>
      <c r="AA103" s="18">
        <v>3.1989317850500389E-2</v>
      </c>
      <c r="AB103" s="18">
        <v>0.1069756541380721</v>
      </c>
      <c r="AC103" s="18">
        <v>8.1524156460442629E-2</v>
      </c>
      <c r="AD103" s="18">
        <v>0.2166108411134009</v>
      </c>
      <c r="AE103" s="18">
        <v>0.18892790103691171</v>
      </c>
      <c r="AG103" s="18">
        <v>0.10839629004768821</v>
      </c>
      <c r="AH103" s="18">
        <v>0.1976757233042831</v>
      </c>
    </row>
    <row r="104" spans="2:34" x14ac:dyDescent="0.35">
      <c r="B104" s="17" t="s">
        <v>101</v>
      </c>
      <c r="C104" s="18">
        <v>0.16630841137443941</v>
      </c>
      <c r="D104" s="18">
        <v>0.15941488543323529</v>
      </c>
      <c r="E104" s="18">
        <v>0.1734776126318269</v>
      </c>
      <c r="G104" s="18">
        <v>0.19557911063550051</v>
      </c>
      <c r="H104" s="18">
        <v>8.8359951665260658E-2</v>
      </c>
      <c r="J104" s="18">
        <v>0.1523276120702336</v>
      </c>
      <c r="K104" s="18">
        <v>0.11027308127332509</v>
      </c>
      <c r="L104" s="18">
        <v>8.6263610249713421E-2</v>
      </c>
      <c r="M104" s="18">
        <v>0.33114696288690232</v>
      </c>
      <c r="N104" s="18">
        <v>0.18719023359607781</v>
      </c>
      <c r="O104" s="18">
        <v>0.14531229293382891</v>
      </c>
      <c r="P104" s="18">
        <v>0.27986796201167558</v>
      </c>
      <c r="Q104" s="18">
        <v>0.1336032617341191</v>
      </c>
      <c r="R104" s="18">
        <v>0.13276596506987351</v>
      </c>
      <c r="S104" s="18">
        <v>0.33180769371197422</v>
      </c>
      <c r="T104" s="18">
        <v>0.1037023216431642</v>
      </c>
      <c r="U104" s="18">
        <v>8.8979850163809091E-2</v>
      </c>
      <c r="W104" s="18">
        <v>0.25542330778562811</v>
      </c>
      <c r="X104" s="18">
        <v>0.20567242259362881</v>
      </c>
      <c r="Y104" s="18">
        <v>6.456555443057449E-2</v>
      </c>
      <c r="Z104" s="18">
        <v>5.6066278543890159E-2</v>
      </c>
      <c r="AA104" s="18">
        <v>3.4419681769433073E-2</v>
      </c>
      <c r="AB104" s="18">
        <v>0</v>
      </c>
      <c r="AC104" s="18">
        <v>0</v>
      </c>
      <c r="AD104" s="18">
        <v>0.18620210267376491</v>
      </c>
      <c r="AE104" s="18">
        <v>0.1134768089124893</v>
      </c>
      <c r="AG104" s="18">
        <v>0.16817909859963501</v>
      </c>
      <c r="AH104" s="18">
        <v>0.1364580364269149</v>
      </c>
    </row>
    <row r="105" spans="2:34" x14ac:dyDescent="0.35">
      <c r="B105" s="17" t="s">
        <v>66</v>
      </c>
      <c r="C105" s="18">
        <v>6.6560299074011273E-3</v>
      </c>
      <c r="D105" s="18">
        <v>7.1806292113382004E-3</v>
      </c>
      <c r="E105" s="18">
        <v>6.1883534812998079E-3</v>
      </c>
      <c r="G105" s="18">
        <v>7.3986232515965518E-3</v>
      </c>
      <c r="H105" s="18">
        <v>4.6784889250671468E-3</v>
      </c>
      <c r="J105" s="18">
        <v>0</v>
      </c>
      <c r="K105" s="18">
        <v>0</v>
      </c>
      <c r="L105" s="18">
        <v>9.3281152303350597E-3</v>
      </c>
      <c r="M105" s="18">
        <v>0</v>
      </c>
      <c r="N105" s="18">
        <v>0</v>
      </c>
      <c r="O105" s="18">
        <v>0</v>
      </c>
      <c r="P105" s="18">
        <v>0</v>
      </c>
      <c r="Q105" s="18">
        <v>0</v>
      </c>
      <c r="R105" s="18">
        <v>1.8318358509127261E-2</v>
      </c>
      <c r="S105" s="18">
        <v>4.5704693921495863E-2</v>
      </c>
      <c r="T105" s="18">
        <v>3.1931005003349867E-2</v>
      </c>
      <c r="U105" s="18">
        <v>0</v>
      </c>
      <c r="W105" s="18">
        <v>1.2544933339442611E-2</v>
      </c>
      <c r="X105" s="18">
        <v>0</v>
      </c>
      <c r="Y105" s="18">
        <v>0</v>
      </c>
      <c r="Z105" s="18">
        <v>0</v>
      </c>
      <c r="AA105" s="18">
        <v>2.628581140483402E-2</v>
      </c>
      <c r="AB105" s="18">
        <v>0</v>
      </c>
      <c r="AC105" s="18">
        <v>0</v>
      </c>
      <c r="AD105" s="18">
        <v>0</v>
      </c>
      <c r="AE105" s="18">
        <v>0</v>
      </c>
      <c r="AG105" s="18">
        <v>6.8994591877384577E-3</v>
      </c>
      <c r="AH105" s="18">
        <v>0</v>
      </c>
    </row>
    <row r="107" spans="2:34" ht="72.5" x14ac:dyDescent="0.35">
      <c r="B107" s="14" t="s">
        <v>102</v>
      </c>
    </row>
    <row r="108" spans="2:34" x14ac:dyDescent="0.35">
      <c r="B108" s="15" t="s">
        <v>18</v>
      </c>
    </row>
    <row r="109" spans="2:34" x14ac:dyDescent="0.35">
      <c r="B109" s="11" t="s">
        <v>59</v>
      </c>
      <c r="C109" s="16">
        <v>501</v>
      </c>
      <c r="D109" s="16">
        <v>264</v>
      </c>
      <c r="E109" s="16">
        <v>233</v>
      </c>
      <c r="G109" s="16">
        <v>355</v>
      </c>
      <c r="H109" s="16">
        <v>146</v>
      </c>
      <c r="J109" s="16">
        <v>48</v>
      </c>
      <c r="K109" s="16">
        <v>37</v>
      </c>
      <c r="L109" s="16">
        <v>103</v>
      </c>
      <c r="M109" s="16">
        <v>43</v>
      </c>
      <c r="N109" s="16">
        <v>21</v>
      </c>
      <c r="O109" s="16">
        <v>39</v>
      </c>
      <c r="P109" s="16">
        <v>59</v>
      </c>
      <c r="Q109" s="16">
        <v>39</v>
      </c>
      <c r="R109" s="16">
        <v>54</v>
      </c>
      <c r="S109" s="16">
        <v>19</v>
      </c>
      <c r="T109" s="16">
        <v>29</v>
      </c>
      <c r="U109" s="16">
        <v>10</v>
      </c>
      <c r="W109" s="16">
        <v>217</v>
      </c>
      <c r="X109" s="16">
        <v>72</v>
      </c>
      <c r="Y109" s="16">
        <v>67</v>
      </c>
      <c r="Z109" s="16">
        <v>52</v>
      </c>
      <c r="AA109" s="16">
        <v>28</v>
      </c>
      <c r="AB109" s="16">
        <v>18</v>
      </c>
      <c r="AC109" s="16">
        <v>24</v>
      </c>
      <c r="AD109" s="16">
        <v>6</v>
      </c>
      <c r="AE109" s="16">
        <v>14</v>
      </c>
      <c r="AG109" s="16">
        <v>478</v>
      </c>
      <c r="AH109" s="16">
        <v>20</v>
      </c>
    </row>
    <row r="110" spans="2:34" x14ac:dyDescent="0.35">
      <c r="B110" s="12" t="s">
        <v>60</v>
      </c>
      <c r="C110" s="16">
        <v>504</v>
      </c>
      <c r="D110" s="16">
        <v>262</v>
      </c>
      <c r="E110" s="16">
        <v>238</v>
      </c>
      <c r="G110" s="16">
        <v>366</v>
      </c>
      <c r="H110" s="16">
        <v>138</v>
      </c>
      <c r="J110" s="16">
        <v>39</v>
      </c>
      <c r="K110" s="16">
        <v>51</v>
      </c>
      <c r="L110" s="16">
        <v>91</v>
      </c>
      <c r="M110" s="16">
        <v>36</v>
      </c>
      <c r="N110" s="16">
        <v>16</v>
      </c>
      <c r="O110" s="16">
        <v>49</v>
      </c>
      <c r="P110" s="16">
        <v>78</v>
      </c>
      <c r="Q110" s="16">
        <v>37</v>
      </c>
      <c r="R110" s="16">
        <v>45</v>
      </c>
      <c r="S110" s="16">
        <v>14</v>
      </c>
      <c r="T110" s="16">
        <v>32</v>
      </c>
      <c r="U110" s="16">
        <v>13</v>
      </c>
      <c r="W110" s="16">
        <v>216</v>
      </c>
      <c r="X110" s="16">
        <v>88</v>
      </c>
      <c r="Y110" s="16">
        <v>79</v>
      </c>
      <c r="Z110" s="16">
        <v>45</v>
      </c>
      <c r="AA110" s="16">
        <v>24</v>
      </c>
      <c r="AB110" s="16">
        <v>15</v>
      </c>
      <c r="AC110" s="16">
        <v>19</v>
      </c>
      <c r="AD110" s="16">
        <v>5</v>
      </c>
      <c r="AE110" s="16">
        <v>10</v>
      </c>
      <c r="AG110" s="16">
        <v>486</v>
      </c>
      <c r="AH110" s="16">
        <v>15</v>
      </c>
    </row>
    <row r="111" spans="2:34" x14ac:dyDescent="0.35">
      <c r="B111" s="17" t="s">
        <v>95</v>
      </c>
      <c r="C111" s="18">
        <v>0.20127102737289179</v>
      </c>
      <c r="D111" s="18">
        <v>0.19996572147720401</v>
      </c>
      <c r="E111" s="18">
        <v>0.19627763213155211</v>
      </c>
      <c r="G111" s="18">
        <v>0.24195732149256921</v>
      </c>
      <c r="H111" s="18">
        <v>9.2922609399753844E-2</v>
      </c>
      <c r="J111" s="18">
        <v>0.18795649855191579</v>
      </c>
      <c r="K111" s="18">
        <v>0.22737482025001399</v>
      </c>
      <c r="L111" s="18">
        <v>0.1941787953200079</v>
      </c>
      <c r="M111" s="18">
        <v>0.22925799479260209</v>
      </c>
      <c r="N111" s="18">
        <v>0.1519844255669606</v>
      </c>
      <c r="O111" s="18">
        <v>0.18487595262098411</v>
      </c>
      <c r="P111" s="18">
        <v>0.1879492110652401</v>
      </c>
      <c r="Q111" s="18">
        <v>0.29392653656109979</v>
      </c>
      <c r="R111" s="18">
        <v>0.21511431011834789</v>
      </c>
      <c r="S111" s="18">
        <v>0.29433049010980178</v>
      </c>
      <c r="T111" s="18">
        <v>0.12508827361953839</v>
      </c>
      <c r="U111" s="18">
        <v>8.8979850163809091E-2</v>
      </c>
      <c r="W111" s="18">
        <v>0.27602224148824572</v>
      </c>
      <c r="X111" s="18">
        <v>0.29057280423325349</v>
      </c>
      <c r="Y111" s="18">
        <v>0.12084660016737669</v>
      </c>
      <c r="Z111" s="18">
        <v>4.8609956120698739E-2</v>
      </c>
      <c r="AA111" s="18">
        <v>0.10491257509860751</v>
      </c>
      <c r="AB111" s="18">
        <v>0</v>
      </c>
      <c r="AC111" s="18">
        <v>3.8113882918588533E-2</v>
      </c>
      <c r="AD111" s="18">
        <v>0</v>
      </c>
      <c r="AE111" s="18">
        <v>0.1134768089124893</v>
      </c>
      <c r="AG111" s="18">
        <v>0.206236441355485</v>
      </c>
      <c r="AH111" s="18">
        <v>7.7618083174106442E-2</v>
      </c>
    </row>
    <row r="112" spans="2:34" x14ac:dyDescent="0.35">
      <c r="B112" s="17" t="s">
        <v>96</v>
      </c>
      <c r="C112" s="18">
        <v>0.2138373256788644</v>
      </c>
      <c r="D112" s="18">
        <v>0.22341181975049179</v>
      </c>
      <c r="E112" s="18">
        <v>0.20682601661745431</v>
      </c>
      <c r="G112" s="18">
        <v>0.222066936341237</v>
      </c>
      <c r="H112" s="18">
        <v>0.19192170728461741</v>
      </c>
      <c r="J112" s="18">
        <v>0.21096506136823681</v>
      </c>
      <c r="K112" s="18">
        <v>0.24284422986223189</v>
      </c>
      <c r="L112" s="18">
        <v>0.19783997445192331</v>
      </c>
      <c r="M112" s="18">
        <v>0.16465672279703589</v>
      </c>
      <c r="N112" s="18">
        <v>0.38046291748248301</v>
      </c>
      <c r="O112" s="18">
        <v>0.23420806107505079</v>
      </c>
      <c r="P112" s="18">
        <v>0.18002133567726819</v>
      </c>
      <c r="Q112" s="18">
        <v>0.23233361240590089</v>
      </c>
      <c r="R112" s="18">
        <v>0.15075203779631069</v>
      </c>
      <c r="S112" s="18">
        <v>9.9633652649248783E-2</v>
      </c>
      <c r="T112" s="18">
        <v>0.23640926200844231</v>
      </c>
      <c r="U112" s="18">
        <v>0.51102014983619104</v>
      </c>
      <c r="W112" s="18">
        <v>0.22469343141315151</v>
      </c>
      <c r="X112" s="18">
        <v>0.17290581544496411</v>
      </c>
      <c r="Y112" s="18">
        <v>0.25223512904786538</v>
      </c>
      <c r="Z112" s="18">
        <v>0.2352300379051632</v>
      </c>
      <c r="AA112" s="18">
        <v>0.20957071705748659</v>
      </c>
      <c r="AB112" s="18">
        <v>0.1045108269327074</v>
      </c>
      <c r="AC112" s="18">
        <v>0.20095733573100291</v>
      </c>
      <c r="AD112" s="18">
        <v>0</v>
      </c>
      <c r="AE112" s="18">
        <v>0.2137775742822223</v>
      </c>
      <c r="AG112" s="18">
        <v>0.21536296974958111</v>
      </c>
      <c r="AH112" s="18">
        <v>0.14622375884919711</v>
      </c>
    </row>
    <row r="113" spans="2:34" x14ac:dyDescent="0.35">
      <c r="B113" s="17" t="s">
        <v>97</v>
      </c>
      <c r="C113" s="18">
        <v>0.19900070213471999</v>
      </c>
      <c r="D113" s="18">
        <v>0.2071479717467489</v>
      </c>
      <c r="E113" s="18">
        <v>0.19331575079218091</v>
      </c>
      <c r="G113" s="18">
        <v>0.19047598539647451</v>
      </c>
      <c r="H113" s="18">
        <v>0.22170219393294499</v>
      </c>
      <c r="J113" s="18">
        <v>0.16333494981116101</v>
      </c>
      <c r="K113" s="18">
        <v>0.13303917336026611</v>
      </c>
      <c r="L113" s="18">
        <v>0.18100012744303359</v>
      </c>
      <c r="M113" s="18">
        <v>0.1183985598042549</v>
      </c>
      <c r="N113" s="18">
        <v>0.13266686163254451</v>
      </c>
      <c r="O113" s="18">
        <v>0.26090931155419927</v>
      </c>
      <c r="P113" s="18">
        <v>0.2145265154158261</v>
      </c>
      <c r="Q113" s="18">
        <v>0.123189872562577</v>
      </c>
      <c r="R113" s="18">
        <v>0.36099779269320631</v>
      </c>
      <c r="S113" s="18">
        <v>9.1409387842991727E-2</v>
      </c>
      <c r="T113" s="18">
        <v>0.33266699223024898</v>
      </c>
      <c r="U113" s="18">
        <v>0.11102014983619091</v>
      </c>
      <c r="W113" s="18">
        <v>0.15089810526879199</v>
      </c>
      <c r="X113" s="18">
        <v>0.19593682951756419</v>
      </c>
      <c r="Y113" s="18">
        <v>0.29970901607634592</v>
      </c>
      <c r="Z113" s="18">
        <v>0.32453486534964321</v>
      </c>
      <c r="AA113" s="18">
        <v>0.22088617508961189</v>
      </c>
      <c r="AB113" s="18">
        <v>0.15057819012581411</v>
      </c>
      <c r="AC113" s="18">
        <v>0.18912270361635519</v>
      </c>
      <c r="AD113" s="18">
        <v>0</v>
      </c>
      <c r="AE113" s="18">
        <v>0</v>
      </c>
      <c r="AG113" s="18">
        <v>0.204133946705921</v>
      </c>
      <c r="AH113" s="18">
        <v>0</v>
      </c>
    </row>
    <row r="114" spans="2:34" x14ac:dyDescent="0.35">
      <c r="B114" s="17" t="s">
        <v>98</v>
      </c>
      <c r="C114" s="18">
        <v>0.17728422440209141</v>
      </c>
      <c r="D114" s="18">
        <v>0.19894138981418141</v>
      </c>
      <c r="E114" s="18">
        <v>0.1527805970527287</v>
      </c>
      <c r="G114" s="18">
        <v>0.15465780054000369</v>
      </c>
      <c r="H114" s="18">
        <v>0.23753884534731029</v>
      </c>
      <c r="J114" s="18">
        <v>0.17852387712188689</v>
      </c>
      <c r="K114" s="18">
        <v>0.2343267333776399</v>
      </c>
      <c r="L114" s="18">
        <v>0.18158074366328039</v>
      </c>
      <c r="M114" s="18">
        <v>0.23129369134696151</v>
      </c>
      <c r="N114" s="18">
        <v>0.13610381135203181</v>
      </c>
      <c r="O114" s="18">
        <v>4.7294516682892328E-2</v>
      </c>
      <c r="P114" s="18">
        <v>0.19504593756816371</v>
      </c>
      <c r="Q114" s="18">
        <v>0.1560237600650925</v>
      </c>
      <c r="R114" s="18">
        <v>0.1366406495707172</v>
      </c>
      <c r="S114" s="18">
        <v>0.31124380618326503</v>
      </c>
      <c r="T114" s="18">
        <v>0.2021331504986062</v>
      </c>
      <c r="U114" s="18">
        <v>0.2</v>
      </c>
      <c r="W114" s="18">
        <v>0.1151191410614294</v>
      </c>
      <c r="X114" s="18">
        <v>0.18188674770589511</v>
      </c>
      <c r="Y114" s="18">
        <v>0.18025333862394211</v>
      </c>
      <c r="Z114" s="18">
        <v>0.20196673108019481</v>
      </c>
      <c r="AA114" s="18">
        <v>0.36080433991554778</v>
      </c>
      <c r="AB114" s="18">
        <v>0.42264588178272611</v>
      </c>
      <c r="AC114" s="18">
        <v>0.1938844068189946</v>
      </c>
      <c r="AD114" s="18">
        <v>0.2166108411134009</v>
      </c>
      <c r="AE114" s="18">
        <v>0.43826776920121407</v>
      </c>
      <c r="AG114" s="18">
        <v>0.1706211596586639</v>
      </c>
      <c r="AH114" s="18">
        <v>0.36822407420761499</v>
      </c>
    </row>
    <row r="115" spans="2:34" x14ac:dyDescent="0.35">
      <c r="B115" s="17" t="s">
        <v>99</v>
      </c>
      <c r="C115" s="18">
        <v>9.3075155657011285E-2</v>
      </c>
      <c r="D115" s="18">
        <v>7.8482707547977856E-2</v>
      </c>
      <c r="E115" s="18">
        <v>0.1106760187525697</v>
      </c>
      <c r="G115" s="18">
        <v>7.4041511956374553E-2</v>
      </c>
      <c r="H115" s="18">
        <v>0.14376213091119111</v>
      </c>
      <c r="J115" s="18">
        <v>0.1217359295988136</v>
      </c>
      <c r="K115" s="18">
        <v>5.4417586119133339E-2</v>
      </c>
      <c r="L115" s="18">
        <v>0.14518596643123691</v>
      </c>
      <c r="M115" s="18">
        <v>9.2517764177090261E-2</v>
      </c>
      <c r="N115" s="18">
        <v>5.838930876892167E-2</v>
      </c>
      <c r="O115" s="18">
        <v>0.11861104245468029</v>
      </c>
      <c r="P115" s="18">
        <v>8.6487475105697056E-2</v>
      </c>
      <c r="Q115" s="18">
        <v>9.1944082660865609E-2</v>
      </c>
      <c r="R115" s="18">
        <v>4.9918598313753677E-2</v>
      </c>
      <c r="S115" s="18">
        <v>0.1535658368900682</v>
      </c>
      <c r="T115" s="18">
        <v>3.9840311636464447E-2</v>
      </c>
      <c r="U115" s="18">
        <v>0</v>
      </c>
      <c r="W115" s="18">
        <v>3.6849805746358072E-2</v>
      </c>
      <c r="X115" s="18">
        <v>0.11817903121972791</v>
      </c>
      <c r="Y115" s="18">
        <v>8.0582007346870016E-2</v>
      </c>
      <c r="Z115" s="18">
        <v>0.12534839595132741</v>
      </c>
      <c r="AA115" s="18">
        <v>0.10382619283874631</v>
      </c>
      <c r="AB115" s="18">
        <v>0.32226510115875229</v>
      </c>
      <c r="AC115" s="18">
        <v>0.25582360367604201</v>
      </c>
      <c r="AD115" s="18">
        <v>0.65639103665628951</v>
      </c>
      <c r="AE115" s="18">
        <v>0.1208239342547815</v>
      </c>
      <c r="AG115" s="18">
        <v>8.7526595641861354E-2</v>
      </c>
      <c r="AH115" s="18">
        <v>0.29006339404895282</v>
      </c>
    </row>
    <row r="116" spans="2:34" x14ac:dyDescent="0.35">
      <c r="B116" s="17" t="s">
        <v>100</v>
      </c>
      <c r="C116" s="18">
        <v>5.1546685657211003E-2</v>
      </c>
      <c r="D116" s="18">
        <v>3.4299282102013218E-2</v>
      </c>
      <c r="E116" s="18">
        <v>7.138498307337196E-2</v>
      </c>
      <c r="G116" s="18">
        <v>4.7202798914475097E-2</v>
      </c>
      <c r="H116" s="18">
        <v>6.3114543251847469E-2</v>
      </c>
      <c r="J116" s="18">
        <v>0.1021997958547817</v>
      </c>
      <c r="K116" s="18">
        <v>2.756827031833127E-2</v>
      </c>
      <c r="L116" s="18">
        <v>3.5687575813142913E-2</v>
      </c>
      <c r="M116" s="18">
        <v>9.9853271539940849E-2</v>
      </c>
      <c r="N116" s="18">
        <v>4.6797558399019439E-2</v>
      </c>
      <c r="O116" s="18">
        <v>4.9330511441360622E-2</v>
      </c>
      <c r="P116" s="18">
        <v>5.1979685897435068E-2</v>
      </c>
      <c r="Q116" s="18">
        <v>8.0161637413490333E-2</v>
      </c>
      <c r="R116" s="18">
        <v>4.9939894489409553E-2</v>
      </c>
      <c r="S116" s="18">
        <v>0</v>
      </c>
      <c r="T116" s="18">
        <v>0</v>
      </c>
      <c r="U116" s="18">
        <v>8.8979850163809091E-2</v>
      </c>
      <c r="W116" s="18">
        <v>8.8374768177167856E-2</v>
      </c>
      <c r="X116" s="18">
        <v>1.137786962644864E-2</v>
      </c>
      <c r="Y116" s="18">
        <v>4.7136128162529198E-2</v>
      </c>
      <c r="Z116" s="18">
        <v>1.7587902965356391E-2</v>
      </c>
      <c r="AA116" s="18">
        <v>0</v>
      </c>
      <c r="AB116" s="18">
        <v>0</v>
      </c>
      <c r="AC116" s="18">
        <v>4.0455311509236737E-2</v>
      </c>
      <c r="AD116" s="18">
        <v>0.1269981222303096</v>
      </c>
      <c r="AE116" s="18">
        <v>0</v>
      </c>
      <c r="AG116" s="18">
        <v>5.2193263884256103E-2</v>
      </c>
      <c r="AH116" s="18">
        <v>4.0131467195717738E-2</v>
      </c>
    </row>
    <row r="117" spans="2:34" x14ac:dyDescent="0.35">
      <c r="B117" s="17" t="s">
        <v>101</v>
      </c>
      <c r="C117" s="18">
        <v>5.2919844481685921E-2</v>
      </c>
      <c r="D117" s="18">
        <v>4.1262001259917802E-2</v>
      </c>
      <c r="E117" s="18">
        <v>6.3462677016418487E-2</v>
      </c>
      <c r="G117" s="18">
        <v>5.6515575557307109E-2</v>
      </c>
      <c r="H117" s="18">
        <v>4.3344340446975042E-2</v>
      </c>
      <c r="J117" s="18">
        <v>1.48439285222478E-2</v>
      </c>
      <c r="K117" s="18">
        <v>8.0429186712383624E-2</v>
      </c>
      <c r="L117" s="18">
        <v>3.7312460921340239E-2</v>
      </c>
      <c r="M117" s="18">
        <v>6.4021995542114296E-2</v>
      </c>
      <c r="N117" s="18">
        <v>9.3595116798038877E-2</v>
      </c>
      <c r="O117" s="18">
        <v>0.1047706041708322</v>
      </c>
      <c r="P117" s="18">
        <v>6.79847625839025E-2</v>
      </c>
      <c r="Q117" s="18">
        <v>2.2420498330973381E-2</v>
      </c>
      <c r="R117" s="18">
        <v>3.6636717018254522E-2</v>
      </c>
      <c r="S117" s="18">
        <v>4.9816826324624391E-2</v>
      </c>
      <c r="T117" s="18">
        <v>3.1931005003349867E-2</v>
      </c>
      <c r="U117" s="18">
        <v>0</v>
      </c>
      <c r="W117" s="18">
        <v>8.5860853850553351E-2</v>
      </c>
      <c r="X117" s="18">
        <v>2.9140902252146599E-2</v>
      </c>
      <c r="Y117" s="18">
        <v>1.9237780575070761E-2</v>
      </c>
      <c r="Z117" s="18">
        <v>2.913420766226003E-2</v>
      </c>
      <c r="AA117" s="18">
        <v>0</v>
      </c>
      <c r="AB117" s="18">
        <v>0</v>
      </c>
      <c r="AC117" s="18">
        <v>8.1642755729780081E-2</v>
      </c>
      <c r="AD117" s="18">
        <v>0</v>
      </c>
      <c r="AE117" s="18">
        <v>0.1136539133492926</v>
      </c>
      <c r="AG117" s="18">
        <v>5.2455909706243802E-2</v>
      </c>
      <c r="AH117" s="18">
        <v>7.7739222524411081E-2</v>
      </c>
    </row>
    <row r="118" spans="2:34" x14ac:dyDescent="0.35">
      <c r="B118" s="17" t="s">
        <v>66</v>
      </c>
      <c r="C118" s="18">
        <v>1.1065034615524289E-2</v>
      </c>
      <c r="D118" s="18">
        <v>1.6489106301464981E-2</v>
      </c>
      <c r="E118" s="18">
        <v>5.2763245637240681E-3</v>
      </c>
      <c r="G118" s="18">
        <v>1.3082069801558851E-2</v>
      </c>
      <c r="H118" s="18">
        <v>5.6936294253597114E-3</v>
      </c>
      <c r="J118" s="18">
        <v>2.043995917095633E-2</v>
      </c>
      <c r="K118" s="18">
        <v>0</v>
      </c>
      <c r="L118" s="18">
        <v>2.7214355956034511E-2</v>
      </c>
      <c r="M118" s="18">
        <v>0</v>
      </c>
      <c r="N118" s="18">
        <v>0</v>
      </c>
      <c r="O118" s="18">
        <v>0</v>
      </c>
      <c r="P118" s="18">
        <v>1.6005076686467432E-2</v>
      </c>
      <c r="Q118" s="18">
        <v>0</v>
      </c>
      <c r="R118" s="18">
        <v>0</v>
      </c>
      <c r="S118" s="18">
        <v>0</v>
      </c>
      <c r="T118" s="18">
        <v>3.1931005003349867E-2</v>
      </c>
      <c r="U118" s="18">
        <v>0</v>
      </c>
      <c r="W118" s="18">
        <v>2.2181652994302269E-2</v>
      </c>
      <c r="X118" s="18">
        <v>0</v>
      </c>
      <c r="Y118" s="18">
        <v>0</v>
      </c>
      <c r="Z118" s="18">
        <v>1.7587902965356391E-2</v>
      </c>
      <c r="AA118" s="18">
        <v>0</v>
      </c>
      <c r="AB118" s="18">
        <v>0</v>
      </c>
      <c r="AC118" s="18">
        <v>0</v>
      </c>
      <c r="AD118" s="18">
        <v>0</v>
      </c>
      <c r="AE118" s="18">
        <v>0</v>
      </c>
      <c r="AG118" s="18">
        <v>1.146971329798779E-2</v>
      </c>
      <c r="AH118" s="18">
        <v>0</v>
      </c>
    </row>
    <row r="120" spans="2:34" ht="72.5" x14ac:dyDescent="0.35">
      <c r="B120" s="14" t="s">
        <v>103</v>
      </c>
    </row>
    <row r="121" spans="2:34" x14ac:dyDescent="0.35">
      <c r="B121" s="15" t="s">
        <v>18</v>
      </c>
    </row>
    <row r="122" spans="2:34" x14ac:dyDescent="0.35">
      <c r="B122" s="11" t="s">
        <v>59</v>
      </c>
      <c r="C122" s="16">
        <v>501</v>
      </c>
      <c r="D122" s="16">
        <v>264</v>
      </c>
      <c r="E122" s="16">
        <v>233</v>
      </c>
      <c r="G122" s="16">
        <v>355</v>
      </c>
      <c r="H122" s="16">
        <v>146</v>
      </c>
      <c r="J122" s="16">
        <v>48</v>
      </c>
      <c r="K122" s="16">
        <v>37</v>
      </c>
      <c r="L122" s="16">
        <v>103</v>
      </c>
      <c r="M122" s="16">
        <v>43</v>
      </c>
      <c r="N122" s="16">
        <v>21</v>
      </c>
      <c r="O122" s="16">
        <v>39</v>
      </c>
      <c r="P122" s="16">
        <v>59</v>
      </c>
      <c r="Q122" s="16">
        <v>39</v>
      </c>
      <c r="R122" s="16">
        <v>54</v>
      </c>
      <c r="S122" s="16">
        <v>19</v>
      </c>
      <c r="T122" s="16">
        <v>29</v>
      </c>
      <c r="U122" s="16">
        <v>10</v>
      </c>
      <c r="W122" s="16">
        <v>217</v>
      </c>
      <c r="X122" s="16">
        <v>72</v>
      </c>
      <c r="Y122" s="16">
        <v>67</v>
      </c>
      <c r="Z122" s="16">
        <v>52</v>
      </c>
      <c r="AA122" s="16">
        <v>28</v>
      </c>
      <c r="AB122" s="16">
        <v>18</v>
      </c>
      <c r="AC122" s="16">
        <v>24</v>
      </c>
      <c r="AD122" s="16">
        <v>6</v>
      </c>
      <c r="AE122" s="16">
        <v>14</v>
      </c>
      <c r="AG122" s="16">
        <v>478</v>
      </c>
      <c r="AH122" s="16">
        <v>20</v>
      </c>
    </row>
    <row r="123" spans="2:34" x14ac:dyDescent="0.35">
      <c r="B123" s="12" t="s">
        <v>60</v>
      </c>
      <c r="C123" s="16">
        <v>504</v>
      </c>
      <c r="D123" s="16">
        <v>262</v>
      </c>
      <c r="E123" s="16">
        <v>238</v>
      </c>
      <c r="G123" s="16">
        <v>366</v>
      </c>
      <c r="H123" s="16">
        <v>138</v>
      </c>
      <c r="J123" s="16">
        <v>39</v>
      </c>
      <c r="K123" s="16">
        <v>51</v>
      </c>
      <c r="L123" s="16">
        <v>91</v>
      </c>
      <c r="M123" s="16">
        <v>36</v>
      </c>
      <c r="N123" s="16">
        <v>16</v>
      </c>
      <c r="O123" s="16">
        <v>49</v>
      </c>
      <c r="P123" s="16">
        <v>78</v>
      </c>
      <c r="Q123" s="16">
        <v>37</v>
      </c>
      <c r="R123" s="16">
        <v>45</v>
      </c>
      <c r="S123" s="16">
        <v>14</v>
      </c>
      <c r="T123" s="16">
        <v>32</v>
      </c>
      <c r="U123" s="16">
        <v>13</v>
      </c>
      <c r="W123" s="16">
        <v>216</v>
      </c>
      <c r="X123" s="16">
        <v>88</v>
      </c>
      <c r="Y123" s="16">
        <v>79</v>
      </c>
      <c r="Z123" s="16">
        <v>45</v>
      </c>
      <c r="AA123" s="16">
        <v>24</v>
      </c>
      <c r="AB123" s="16">
        <v>15</v>
      </c>
      <c r="AC123" s="16">
        <v>19</v>
      </c>
      <c r="AD123" s="16">
        <v>5</v>
      </c>
      <c r="AE123" s="16">
        <v>10</v>
      </c>
      <c r="AG123" s="16">
        <v>486</v>
      </c>
      <c r="AH123" s="16">
        <v>15</v>
      </c>
    </row>
    <row r="124" spans="2:34" x14ac:dyDescent="0.35">
      <c r="B124" s="17" t="s">
        <v>104</v>
      </c>
      <c r="C124" s="18">
        <v>0.3636445963849711</v>
      </c>
      <c r="D124" s="18">
        <v>0.33410045344104661</v>
      </c>
      <c r="E124" s="18">
        <v>0.39541928719369412</v>
      </c>
      <c r="G124" s="18">
        <v>0.36516767628765379</v>
      </c>
      <c r="H124" s="18">
        <v>0.35958860402997961</v>
      </c>
      <c r="J124" s="18">
        <v>0.3126318023445519</v>
      </c>
      <c r="K124" s="18">
        <v>0.31020288662926992</v>
      </c>
      <c r="L124" s="18">
        <v>0.38668152862592731</v>
      </c>
      <c r="M124" s="18">
        <v>0.50786334890172258</v>
      </c>
      <c r="N124" s="18">
        <v>0.46590626365323828</v>
      </c>
      <c r="O124" s="18">
        <v>0.32408026127940809</v>
      </c>
      <c r="P124" s="18">
        <v>0.41104084616830577</v>
      </c>
      <c r="Q124" s="18">
        <v>0.26086798514652831</v>
      </c>
      <c r="R124" s="18">
        <v>0.37763912602469868</v>
      </c>
      <c r="S124" s="18">
        <v>0.37340025523034148</v>
      </c>
      <c r="T124" s="18">
        <v>0.37468040250034867</v>
      </c>
      <c r="U124" s="18">
        <v>0.11102014983619091</v>
      </c>
      <c r="W124" s="18">
        <v>0.35464318603470102</v>
      </c>
      <c r="X124" s="18">
        <v>0.24833589719407209</v>
      </c>
      <c r="Y124" s="18">
        <v>0.40851891510810079</v>
      </c>
      <c r="Z124" s="18">
        <v>0.35312130244494733</v>
      </c>
      <c r="AA124" s="18">
        <v>0.47200848794417788</v>
      </c>
      <c r="AB124" s="18">
        <v>0.25676135392109872</v>
      </c>
      <c r="AC124" s="18">
        <v>0.60312003537895631</v>
      </c>
      <c r="AD124" s="18">
        <v>0.61942378490056671</v>
      </c>
      <c r="AE124" s="18">
        <v>0.50514349779997247</v>
      </c>
      <c r="AG124" s="18">
        <v>0.35667485175144292</v>
      </c>
      <c r="AH124" s="18">
        <v>0.54125612302901027</v>
      </c>
    </row>
    <row r="125" spans="2:34" x14ac:dyDescent="0.35">
      <c r="B125" s="17" t="s">
        <v>105</v>
      </c>
      <c r="C125" s="18">
        <v>0.32595751331479739</v>
      </c>
      <c r="D125" s="18">
        <v>0.36354646134881141</v>
      </c>
      <c r="E125" s="18">
        <v>0.28547982693217988</v>
      </c>
      <c r="G125" s="18">
        <v>0.3102572192176975</v>
      </c>
      <c r="H125" s="18">
        <v>0.36776771166144551</v>
      </c>
      <c r="J125" s="18">
        <v>0.38424123916339209</v>
      </c>
      <c r="K125" s="18">
        <v>0.35442483609000131</v>
      </c>
      <c r="L125" s="18">
        <v>0.31283609386371081</v>
      </c>
      <c r="M125" s="18">
        <v>0.24983897961127549</v>
      </c>
      <c r="N125" s="18">
        <v>0.25717129273490169</v>
      </c>
      <c r="O125" s="18">
        <v>0.4025643340219337</v>
      </c>
      <c r="P125" s="18">
        <v>0.34638694088096611</v>
      </c>
      <c r="Q125" s="18">
        <v>0.27332442213007158</v>
      </c>
      <c r="R125" s="18">
        <v>0.29646759837899322</v>
      </c>
      <c r="S125" s="18">
        <v>0.26142697985864061</v>
      </c>
      <c r="T125" s="18">
        <v>0.25515426155590742</v>
      </c>
      <c r="U125" s="18">
        <v>0.51102014983619104</v>
      </c>
      <c r="W125" s="18">
        <v>0.23696501653297641</v>
      </c>
      <c r="X125" s="18">
        <v>0.45903390601839439</v>
      </c>
      <c r="Y125" s="18">
        <v>0.35312075672603888</v>
      </c>
      <c r="Z125" s="18">
        <v>0.42707923802054898</v>
      </c>
      <c r="AA125" s="18">
        <v>0.32568465129939123</v>
      </c>
      <c r="AB125" s="18">
        <v>0.46758655651500403</v>
      </c>
      <c r="AC125" s="18">
        <v>0.35888468097179249</v>
      </c>
      <c r="AD125" s="18">
        <v>0</v>
      </c>
      <c r="AE125" s="18">
        <v>0.38137969328753801</v>
      </c>
      <c r="AG125" s="18">
        <v>0.32982733065904662</v>
      </c>
      <c r="AH125" s="18">
        <v>0.26086352831207732</v>
      </c>
    </row>
    <row r="126" spans="2:34" x14ac:dyDescent="0.35">
      <c r="B126" s="17" t="s">
        <v>106</v>
      </c>
      <c r="C126" s="18">
        <v>0.1822529607352581</v>
      </c>
      <c r="D126" s="18">
        <v>0.19098163091236331</v>
      </c>
      <c r="E126" s="18">
        <v>0.1703752177673887</v>
      </c>
      <c r="G126" s="18">
        <v>0.18619184199721431</v>
      </c>
      <c r="H126" s="18">
        <v>0.1717636408659757</v>
      </c>
      <c r="J126" s="18">
        <v>0.17089430680430059</v>
      </c>
      <c r="K126" s="18">
        <v>0.16996265537074121</v>
      </c>
      <c r="L126" s="18">
        <v>0.2018094851468587</v>
      </c>
      <c r="M126" s="18">
        <v>7.0305441327115067E-2</v>
      </c>
      <c r="N126" s="18">
        <v>0.14039267519705831</v>
      </c>
      <c r="O126" s="18">
        <v>0.15206512085372451</v>
      </c>
      <c r="P126" s="18">
        <v>0.1346483853178253</v>
      </c>
      <c r="Q126" s="18">
        <v>0.26064332123447231</v>
      </c>
      <c r="R126" s="18">
        <v>0.2269053977765822</v>
      </c>
      <c r="S126" s="18">
        <v>0.25319948953931698</v>
      </c>
      <c r="T126" s="18">
        <v>0.20523675068774111</v>
      </c>
      <c r="U126" s="18">
        <v>0.37795970032761822</v>
      </c>
      <c r="W126" s="18">
        <v>0.23794021861335679</v>
      </c>
      <c r="X126" s="18">
        <v>0.13425699804934421</v>
      </c>
      <c r="Y126" s="18">
        <v>0.1564570427301438</v>
      </c>
      <c r="Z126" s="18">
        <v>0.15599785352862139</v>
      </c>
      <c r="AA126" s="18">
        <v>0.14209748075362</v>
      </c>
      <c r="AB126" s="18">
        <v>0.11245095695055</v>
      </c>
      <c r="AC126" s="18">
        <v>3.7995283649251067E-2</v>
      </c>
      <c r="AD126" s="18">
        <v>0.25776297771947349</v>
      </c>
      <c r="AE126" s="18">
        <v>0.1134768089124893</v>
      </c>
      <c r="AG126" s="18">
        <v>0.1818640861984856</v>
      </c>
      <c r="AH126" s="18">
        <v>0.15907130707185921</v>
      </c>
    </row>
    <row r="127" spans="2:34" x14ac:dyDescent="0.35">
      <c r="B127" s="17" t="s">
        <v>107</v>
      </c>
      <c r="C127" s="18">
        <v>7.0055264056130315E-2</v>
      </c>
      <c r="D127" s="18">
        <v>5.6030387446650572E-2</v>
      </c>
      <c r="E127" s="18">
        <v>8.6651368158047984E-2</v>
      </c>
      <c r="G127" s="18">
        <v>6.4127131567246157E-2</v>
      </c>
      <c r="H127" s="18">
        <v>8.5841999874743904E-2</v>
      </c>
      <c r="J127" s="18">
        <v>5.1005869882396623E-2</v>
      </c>
      <c r="K127" s="18">
        <v>0.13784135159165631</v>
      </c>
      <c r="L127" s="18">
        <v>4.7411169858431843E-2</v>
      </c>
      <c r="M127" s="18">
        <v>4.9926635769970418E-2</v>
      </c>
      <c r="N127" s="18">
        <v>0.13652976841480141</v>
      </c>
      <c r="O127" s="18">
        <v>9.6625028124252943E-2</v>
      </c>
      <c r="P127" s="18">
        <v>1.6005076686467432E-2</v>
      </c>
      <c r="Q127" s="18">
        <v>0.1333785978220631</v>
      </c>
      <c r="R127" s="18">
        <v>8.0669519310598417E-2</v>
      </c>
      <c r="S127" s="18">
        <v>0</v>
      </c>
      <c r="T127" s="18">
        <v>0.1010665752493031</v>
      </c>
      <c r="U127" s="18">
        <v>0</v>
      </c>
      <c r="W127" s="18">
        <v>9.1112126219131909E-2</v>
      </c>
      <c r="X127" s="18">
        <v>4.8985446109267222E-2</v>
      </c>
      <c r="Y127" s="18">
        <v>6.8393096449081578E-2</v>
      </c>
      <c r="Z127" s="18">
        <v>6.3801606005882402E-2</v>
      </c>
      <c r="AA127" s="18">
        <v>6.0209380002810918E-2</v>
      </c>
      <c r="AB127" s="18">
        <v>0.1069756541380721</v>
      </c>
      <c r="AC127" s="18">
        <v>0</v>
      </c>
      <c r="AD127" s="18">
        <v>0</v>
      </c>
      <c r="AE127" s="18">
        <v>0</v>
      </c>
      <c r="AG127" s="18">
        <v>7.2617377320384577E-2</v>
      </c>
      <c r="AH127" s="18">
        <v>0</v>
      </c>
    </row>
    <row r="128" spans="2:34" x14ac:dyDescent="0.35">
      <c r="B128" s="17" t="s">
        <v>108</v>
      </c>
      <c r="C128" s="18">
        <v>4.6307369992539232E-2</v>
      </c>
      <c r="D128" s="18">
        <v>3.8417600545912069E-2</v>
      </c>
      <c r="E128" s="18">
        <v>5.5757432796123017E-2</v>
      </c>
      <c r="G128" s="18">
        <v>6.0788776033827242E-2</v>
      </c>
      <c r="H128" s="18">
        <v>7.7430950063503614E-3</v>
      </c>
      <c r="J128" s="18">
        <v>6.0786822634402451E-2</v>
      </c>
      <c r="K128" s="18">
        <v>2.756827031833127E-2</v>
      </c>
      <c r="L128" s="18">
        <v>3.2605492044400948E-2</v>
      </c>
      <c r="M128" s="18">
        <v>7.2138958619945626E-2</v>
      </c>
      <c r="N128" s="18">
        <v>0</v>
      </c>
      <c r="O128" s="18">
        <v>2.4665255720680311E-2</v>
      </c>
      <c r="P128" s="18">
        <v>9.1918750946435479E-2</v>
      </c>
      <c r="Q128" s="18">
        <v>4.7103085998918839E-2</v>
      </c>
      <c r="R128" s="18">
        <v>1.8318358509127261E-2</v>
      </c>
      <c r="S128" s="18">
        <v>6.2156449047076491E-2</v>
      </c>
      <c r="T128" s="18">
        <v>6.3862010006699749E-2</v>
      </c>
      <c r="U128" s="18">
        <v>0</v>
      </c>
      <c r="W128" s="18">
        <v>5.6504519168535217E-2</v>
      </c>
      <c r="X128" s="18">
        <v>9.8009883002473513E-2</v>
      </c>
      <c r="Y128" s="18">
        <v>1.351018898663498E-2</v>
      </c>
      <c r="Z128" s="18">
        <v>0</v>
      </c>
      <c r="AA128" s="18">
        <v>0</v>
      </c>
      <c r="AB128" s="18">
        <v>5.6225478475275023E-2</v>
      </c>
      <c r="AC128" s="18">
        <v>0</v>
      </c>
      <c r="AD128" s="18">
        <v>0.12281323737995981</v>
      </c>
      <c r="AE128" s="18">
        <v>0</v>
      </c>
      <c r="AG128" s="18">
        <v>4.6803147672300517E-2</v>
      </c>
      <c r="AH128" s="18">
        <v>3.8809041587053221E-2</v>
      </c>
    </row>
    <row r="129" spans="2:34" x14ac:dyDescent="0.35">
      <c r="B129" s="17" t="s">
        <v>66</v>
      </c>
      <c r="C129" s="18">
        <v>1.178229551630394E-2</v>
      </c>
      <c r="D129" s="18">
        <v>1.692346630521608E-2</v>
      </c>
      <c r="E129" s="18">
        <v>6.3168671525663011E-3</v>
      </c>
      <c r="G129" s="18">
        <v>1.346735489636107E-2</v>
      </c>
      <c r="H129" s="18">
        <v>7.2949485615050446E-3</v>
      </c>
      <c r="J129" s="18">
        <v>2.043995917095633E-2</v>
      </c>
      <c r="K129" s="18">
        <v>0</v>
      </c>
      <c r="L129" s="18">
        <v>1.8656230460670119E-2</v>
      </c>
      <c r="M129" s="18">
        <v>4.9926635769970418E-2</v>
      </c>
      <c r="N129" s="18">
        <v>0</v>
      </c>
      <c r="O129" s="18">
        <v>0</v>
      </c>
      <c r="P129" s="18">
        <v>0</v>
      </c>
      <c r="Q129" s="18">
        <v>2.4682587667945462E-2</v>
      </c>
      <c r="R129" s="18">
        <v>0</v>
      </c>
      <c r="S129" s="18">
        <v>4.9816826324624391E-2</v>
      </c>
      <c r="T129" s="18">
        <v>0</v>
      </c>
      <c r="U129" s="18">
        <v>0</v>
      </c>
      <c r="W129" s="18">
        <v>2.2834933431298669E-2</v>
      </c>
      <c r="X129" s="18">
        <v>1.137786962644864E-2</v>
      </c>
      <c r="Y129" s="18">
        <v>0</v>
      </c>
      <c r="Z129" s="18">
        <v>0</v>
      </c>
      <c r="AA129" s="18">
        <v>0</v>
      </c>
      <c r="AB129" s="18">
        <v>0</v>
      </c>
      <c r="AC129" s="18">
        <v>0</v>
      </c>
      <c r="AD129" s="18">
        <v>0</v>
      </c>
      <c r="AE129" s="18">
        <v>0</v>
      </c>
      <c r="AG129" s="18">
        <v>1.221320639833985E-2</v>
      </c>
      <c r="AH129" s="18">
        <v>0</v>
      </c>
    </row>
    <row r="131" spans="2:34" ht="72.5" x14ac:dyDescent="0.35">
      <c r="B131" s="14" t="s">
        <v>109</v>
      </c>
    </row>
    <row r="132" spans="2:34" x14ac:dyDescent="0.35">
      <c r="B132" s="15" t="s">
        <v>18</v>
      </c>
    </row>
    <row r="133" spans="2:34" x14ac:dyDescent="0.35">
      <c r="B133" s="11" t="s">
        <v>59</v>
      </c>
      <c r="C133" s="16">
        <v>501</v>
      </c>
      <c r="D133" s="16">
        <v>264</v>
      </c>
      <c r="E133" s="16">
        <v>233</v>
      </c>
      <c r="G133" s="16">
        <v>355</v>
      </c>
      <c r="H133" s="16">
        <v>146</v>
      </c>
      <c r="J133" s="16">
        <v>48</v>
      </c>
      <c r="K133" s="16">
        <v>37</v>
      </c>
      <c r="L133" s="16">
        <v>103</v>
      </c>
      <c r="M133" s="16">
        <v>43</v>
      </c>
      <c r="N133" s="16">
        <v>21</v>
      </c>
      <c r="O133" s="16">
        <v>39</v>
      </c>
      <c r="P133" s="16">
        <v>59</v>
      </c>
      <c r="Q133" s="16">
        <v>39</v>
      </c>
      <c r="R133" s="16">
        <v>54</v>
      </c>
      <c r="S133" s="16">
        <v>19</v>
      </c>
      <c r="T133" s="16">
        <v>29</v>
      </c>
      <c r="U133" s="16">
        <v>10</v>
      </c>
      <c r="W133" s="16">
        <v>217</v>
      </c>
      <c r="X133" s="16">
        <v>72</v>
      </c>
      <c r="Y133" s="16">
        <v>67</v>
      </c>
      <c r="Z133" s="16">
        <v>52</v>
      </c>
      <c r="AA133" s="16">
        <v>28</v>
      </c>
      <c r="AB133" s="16">
        <v>18</v>
      </c>
      <c r="AC133" s="16">
        <v>24</v>
      </c>
      <c r="AD133" s="16">
        <v>6</v>
      </c>
      <c r="AE133" s="16">
        <v>14</v>
      </c>
      <c r="AG133" s="16">
        <v>478</v>
      </c>
      <c r="AH133" s="16">
        <v>20</v>
      </c>
    </row>
    <row r="134" spans="2:34" x14ac:dyDescent="0.35">
      <c r="B134" s="12" t="s">
        <v>60</v>
      </c>
      <c r="C134" s="16">
        <v>504</v>
      </c>
      <c r="D134" s="16">
        <v>262</v>
      </c>
      <c r="E134" s="16">
        <v>238</v>
      </c>
      <c r="G134" s="16">
        <v>366</v>
      </c>
      <c r="H134" s="16">
        <v>138</v>
      </c>
      <c r="J134" s="16">
        <v>39</v>
      </c>
      <c r="K134" s="16">
        <v>51</v>
      </c>
      <c r="L134" s="16">
        <v>91</v>
      </c>
      <c r="M134" s="16">
        <v>36</v>
      </c>
      <c r="N134" s="16">
        <v>16</v>
      </c>
      <c r="O134" s="16">
        <v>49</v>
      </c>
      <c r="P134" s="16">
        <v>78</v>
      </c>
      <c r="Q134" s="16">
        <v>37</v>
      </c>
      <c r="R134" s="16">
        <v>45</v>
      </c>
      <c r="S134" s="16">
        <v>14</v>
      </c>
      <c r="T134" s="16">
        <v>32</v>
      </c>
      <c r="U134" s="16">
        <v>13</v>
      </c>
      <c r="W134" s="16">
        <v>216</v>
      </c>
      <c r="X134" s="16">
        <v>88</v>
      </c>
      <c r="Y134" s="16">
        <v>79</v>
      </c>
      <c r="Z134" s="16">
        <v>45</v>
      </c>
      <c r="AA134" s="16">
        <v>24</v>
      </c>
      <c r="AB134" s="16">
        <v>15</v>
      </c>
      <c r="AC134" s="16">
        <v>19</v>
      </c>
      <c r="AD134" s="16">
        <v>5</v>
      </c>
      <c r="AE134" s="16">
        <v>10</v>
      </c>
      <c r="AG134" s="16">
        <v>486</v>
      </c>
      <c r="AH134" s="16">
        <v>15</v>
      </c>
    </row>
    <row r="135" spans="2:34" x14ac:dyDescent="0.35">
      <c r="B135" s="17" t="s">
        <v>104</v>
      </c>
      <c r="C135" s="18">
        <v>0.46554694937716468</v>
      </c>
      <c r="D135" s="18">
        <v>0.43763038512407409</v>
      </c>
      <c r="E135" s="18">
        <v>0.49273578239050447</v>
      </c>
      <c r="G135" s="18">
        <v>0.50279374572528779</v>
      </c>
      <c r="H135" s="18">
        <v>0.36635798301379641</v>
      </c>
      <c r="J135" s="18">
        <v>0.34791569003775602</v>
      </c>
      <c r="K135" s="18">
        <v>0.51456247002170619</v>
      </c>
      <c r="L135" s="18">
        <v>0.42795970459526611</v>
      </c>
      <c r="M135" s="18">
        <v>0.58445223601383856</v>
      </c>
      <c r="N135" s="18">
        <v>0.60629893885029684</v>
      </c>
      <c r="O135" s="18">
        <v>0.34938876363187299</v>
      </c>
      <c r="P135" s="18">
        <v>0.61394413805712034</v>
      </c>
      <c r="Q135" s="18">
        <v>0.41100253471402282</v>
      </c>
      <c r="R135" s="18">
        <v>0.46099935311122803</v>
      </c>
      <c r="S135" s="18">
        <v>0.43555670427741799</v>
      </c>
      <c r="T135" s="18">
        <v>0.40397566110983751</v>
      </c>
      <c r="U135" s="18">
        <v>0.28897985016380912</v>
      </c>
      <c r="W135" s="18">
        <v>0.49526893925480969</v>
      </c>
      <c r="X135" s="18">
        <v>0.43557893024877947</v>
      </c>
      <c r="Y135" s="18">
        <v>0.40840987196040768</v>
      </c>
      <c r="Z135" s="18">
        <v>0.4073810467940846</v>
      </c>
      <c r="AA135" s="18">
        <v>0.42073984891377297</v>
      </c>
      <c r="AB135" s="18">
        <v>0.55330323323485775</v>
      </c>
      <c r="AC135" s="18">
        <v>0.57466401275821188</v>
      </c>
      <c r="AD135" s="18">
        <v>0.43322168222680169</v>
      </c>
      <c r="AE135" s="18">
        <v>0.53693432253372186</v>
      </c>
      <c r="AG135" s="18">
        <v>0.4634489622251588</v>
      </c>
      <c r="AH135" s="18">
        <v>0.5041610787316565</v>
      </c>
    </row>
    <row r="136" spans="2:34" x14ac:dyDescent="0.35">
      <c r="B136" s="17" t="s">
        <v>105</v>
      </c>
      <c r="C136" s="18">
        <v>0.27961121988673598</v>
      </c>
      <c r="D136" s="18">
        <v>0.27644499325868638</v>
      </c>
      <c r="E136" s="18">
        <v>0.28771163503073849</v>
      </c>
      <c r="G136" s="18">
        <v>0.2348306139478995</v>
      </c>
      <c r="H136" s="18">
        <v>0.39886287242308432</v>
      </c>
      <c r="J136" s="18">
        <v>0.44484201480582641</v>
      </c>
      <c r="K136" s="18">
        <v>0.2947352619925851</v>
      </c>
      <c r="L136" s="18">
        <v>0.28611972327953072</v>
      </c>
      <c r="M136" s="18">
        <v>0.21787691746063889</v>
      </c>
      <c r="N136" s="18">
        <v>0.25717129273490169</v>
      </c>
      <c r="O136" s="18">
        <v>0.25415648363430371</v>
      </c>
      <c r="P136" s="18">
        <v>0.21585026473550989</v>
      </c>
      <c r="Q136" s="18">
        <v>0.2751371836429316</v>
      </c>
      <c r="R136" s="18">
        <v>0.25898454918041858</v>
      </c>
      <c r="S136" s="18">
        <v>0.2198344183402732</v>
      </c>
      <c r="T136" s="18">
        <v>0.36723374362745997</v>
      </c>
      <c r="U136" s="18">
        <v>0.28897985016380912</v>
      </c>
      <c r="W136" s="18">
        <v>0.2293206747577004</v>
      </c>
      <c r="X136" s="18">
        <v>0.29751726314170562</v>
      </c>
      <c r="Y136" s="18">
        <v>0.3233852604707545</v>
      </c>
      <c r="Z136" s="18">
        <v>0.28438119524210798</v>
      </c>
      <c r="AA136" s="18">
        <v>0.42970778890043693</v>
      </c>
      <c r="AB136" s="18">
        <v>0.22727015567652009</v>
      </c>
      <c r="AC136" s="18">
        <v>0.3479321240246242</v>
      </c>
      <c r="AD136" s="18">
        <v>0.43978019554288872</v>
      </c>
      <c r="AE136" s="18">
        <v>0.31747126792580438</v>
      </c>
      <c r="AG136" s="18">
        <v>0.27670122505235611</v>
      </c>
      <c r="AH136" s="18">
        <v>0.35612094738726169</v>
      </c>
    </row>
    <row r="137" spans="2:34" x14ac:dyDescent="0.35">
      <c r="B137" s="17" t="s">
        <v>106</v>
      </c>
      <c r="C137" s="18">
        <v>0.13614677946433781</v>
      </c>
      <c r="D137" s="18">
        <v>0.17764341687331869</v>
      </c>
      <c r="E137" s="18">
        <v>8.7434032494185659E-2</v>
      </c>
      <c r="G137" s="18">
        <v>0.12417334468767841</v>
      </c>
      <c r="H137" s="18">
        <v>0.16803227662806661</v>
      </c>
      <c r="J137" s="18">
        <v>0.1408594418733066</v>
      </c>
      <c r="K137" s="18">
        <v>8.2704810954993796E-2</v>
      </c>
      <c r="L137" s="18">
        <v>9.7902902628532226E-2</v>
      </c>
      <c r="M137" s="18">
        <v>7.560525213560626E-2</v>
      </c>
      <c r="N137" s="18">
        <v>0.13652976841480141</v>
      </c>
      <c r="O137" s="18">
        <v>0.1869135443921584</v>
      </c>
      <c r="P137" s="18">
        <v>0.1142614554719021</v>
      </c>
      <c r="Q137" s="18">
        <v>0.1557990961530365</v>
      </c>
      <c r="R137" s="18">
        <v>0.22052356667498871</v>
      </c>
      <c r="S137" s="18">
        <v>0.1910430404922405</v>
      </c>
      <c r="T137" s="18">
        <v>0.1675643316498639</v>
      </c>
      <c r="U137" s="18">
        <v>0.22204029967238181</v>
      </c>
      <c r="W137" s="18">
        <v>0.1314796937561139</v>
      </c>
      <c r="X137" s="18">
        <v>0.1019321499232871</v>
      </c>
      <c r="Y137" s="18">
        <v>0.1836239304650589</v>
      </c>
      <c r="Z137" s="18">
        <v>0.15867829330858321</v>
      </c>
      <c r="AA137" s="18">
        <v>0.1495523621857901</v>
      </c>
      <c r="AB137" s="18">
        <v>0.16320113261334709</v>
      </c>
      <c r="AC137" s="18">
        <v>7.7403863217163818E-2</v>
      </c>
      <c r="AD137" s="18">
        <v>0.1269981222303096</v>
      </c>
      <c r="AE137" s="18">
        <v>0.1455944095404734</v>
      </c>
      <c r="AG137" s="18">
        <v>0.13681375768231219</v>
      </c>
      <c r="AH137" s="18">
        <v>0.1397179738810817</v>
      </c>
    </row>
    <row r="138" spans="2:34" x14ac:dyDescent="0.35">
      <c r="B138" s="17" t="s">
        <v>107</v>
      </c>
      <c r="C138" s="18">
        <v>5.894451056906895E-2</v>
      </c>
      <c r="D138" s="18">
        <v>5.5733098211241679E-2</v>
      </c>
      <c r="E138" s="18">
        <v>6.3452762348241154E-2</v>
      </c>
      <c r="G138" s="18">
        <v>6.8679383954854109E-2</v>
      </c>
      <c r="H138" s="18">
        <v>3.3020347325887059E-2</v>
      </c>
      <c r="J138" s="18">
        <v>2.043995917095633E-2</v>
      </c>
      <c r="K138" s="18">
        <v>8.0429186712383624E-2</v>
      </c>
      <c r="L138" s="18">
        <v>8.4723630779772074E-2</v>
      </c>
      <c r="M138" s="18">
        <v>2.7714312919995231E-2</v>
      </c>
      <c r="N138" s="18">
        <v>0</v>
      </c>
      <c r="O138" s="18">
        <v>0.12943585989151249</v>
      </c>
      <c r="P138" s="18">
        <v>1.9969532524500209E-2</v>
      </c>
      <c r="Q138" s="18">
        <v>0.1086960101541177</v>
      </c>
      <c r="R138" s="18">
        <v>4.1174172524237232E-2</v>
      </c>
      <c r="S138" s="18">
        <v>0.1535658368900682</v>
      </c>
      <c r="T138" s="18">
        <v>0</v>
      </c>
      <c r="U138" s="18">
        <v>0</v>
      </c>
      <c r="W138" s="18">
        <v>7.1105365517418015E-2</v>
      </c>
      <c r="X138" s="18">
        <v>7.1061001168003041E-2</v>
      </c>
      <c r="Y138" s="18">
        <v>3.914820631304692E-2</v>
      </c>
      <c r="Z138" s="18">
        <v>9.3214181072533348E-2</v>
      </c>
      <c r="AA138" s="18">
        <v>0</v>
      </c>
      <c r="AB138" s="18">
        <v>5.6225478475275023E-2</v>
      </c>
      <c r="AC138" s="18">
        <v>0</v>
      </c>
      <c r="AD138" s="18">
        <v>0</v>
      </c>
      <c r="AE138" s="18">
        <v>0</v>
      </c>
      <c r="AG138" s="18">
        <v>6.1100273086257997E-2</v>
      </c>
      <c r="AH138" s="18">
        <v>0</v>
      </c>
    </row>
    <row r="139" spans="2:34" x14ac:dyDescent="0.35">
      <c r="B139" s="17" t="s">
        <v>108</v>
      </c>
      <c r="C139" s="18">
        <v>5.4388129522283127E-2</v>
      </c>
      <c r="D139" s="18">
        <v>4.2234344519068497E-2</v>
      </c>
      <c r="E139" s="18">
        <v>6.8665787736330211E-2</v>
      </c>
      <c r="G139" s="18">
        <v>6.4284877427723972E-2</v>
      </c>
      <c r="H139" s="18">
        <v>2.803289118380595E-2</v>
      </c>
      <c r="J139" s="18">
        <v>4.5942894112154638E-2</v>
      </c>
      <c r="K139" s="18">
        <v>2.756827031833127E-2</v>
      </c>
      <c r="L139" s="18">
        <v>7.376910958416627E-2</v>
      </c>
      <c r="M139" s="18">
        <v>9.435128146992082E-2</v>
      </c>
      <c r="N139" s="18">
        <v>0</v>
      </c>
      <c r="O139" s="18">
        <v>8.0105348450151895E-2</v>
      </c>
      <c r="P139" s="18">
        <v>3.5974609210967637E-2</v>
      </c>
      <c r="Q139" s="18">
        <v>4.9365175335890923E-2</v>
      </c>
      <c r="R139" s="18">
        <v>1.8318358509127261E-2</v>
      </c>
      <c r="S139" s="18">
        <v>0</v>
      </c>
      <c r="T139" s="18">
        <v>6.1226263612838637E-2</v>
      </c>
      <c r="U139" s="18">
        <v>0.2</v>
      </c>
      <c r="W139" s="18">
        <v>6.8873958938518595E-2</v>
      </c>
      <c r="X139" s="18">
        <v>9.3910655518224945E-2</v>
      </c>
      <c r="Y139" s="18">
        <v>3.1922541804097093E-2</v>
      </c>
      <c r="Z139" s="18">
        <v>3.875738061733458E-2</v>
      </c>
      <c r="AA139" s="18">
        <v>0</v>
      </c>
      <c r="AB139" s="18">
        <v>0</v>
      </c>
      <c r="AC139" s="18">
        <v>0</v>
      </c>
      <c r="AD139" s="18">
        <v>0</v>
      </c>
      <c r="AE139" s="18">
        <v>0</v>
      </c>
      <c r="AG139" s="18">
        <v>5.6377252680185591E-2</v>
      </c>
      <c r="AH139" s="18">
        <v>0</v>
      </c>
    </row>
    <row r="140" spans="2:34" x14ac:dyDescent="0.35">
      <c r="B140" s="17" t="s">
        <v>66</v>
      </c>
      <c r="C140" s="18">
        <v>5.3624111804093768E-3</v>
      </c>
      <c r="D140" s="18">
        <v>1.031376201361065E-2</v>
      </c>
      <c r="E140" s="18">
        <v>0</v>
      </c>
      <c r="G140" s="18">
        <v>5.2380342565562406E-3</v>
      </c>
      <c r="H140" s="18">
        <v>5.6936294253597114E-3</v>
      </c>
      <c r="J140" s="18">
        <v>0</v>
      </c>
      <c r="K140" s="18">
        <v>0</v>
      </c>
      <c r="L140" s="18">
        <v>2.9524929132732389E-2</v>
      </c>
      <c r="M140" s="18">
        <v>0</v>
      </c>
      <c r="N140" s="18">
        <v>0</v>
      </c>
      <c r="O140" s="18">
        <v>0</v>
      </c>
      <c r="P140" s="18">
        <v>0</v>
      </c>
      <c r="Q140" s="18">
        <v>0</v>
      </c>
      <c r="R140" s="18">
        <v>0</v>
      </c>
      <c r="S140" s="18">
        <v>0</v>
      </c>
      <c r="T140" s="18">
        <v>0</v>
      </c>
      <c r="U140" s="18">
        <v>0</v>
      </c>
      <c r="W140" s="18">
        <v>3.9513677754393611E-3</v>
      </c>
      <c r="X140" s="18">
        <v>0</v>
      </c>
      <c r="Y140" s="18">
        <v>1.351018898663498E-2</v>
      </c>
      <c r="Z140" s="18">
        <v>1.7587902965356391E-2</v>
      </c>
      <c r="AA140" s="18">
        <v>0</v>
      </c>
      <c r="AB140" s="18">
        <v>0</v>
      </c>
      <c r="AC140" s="18">
        <v>0</v>
      </c>
      <c r="AD140" s="18">
        <v>0</v>
      </c>
      <c r="AE140" s="18">
        <v>0</v>
      </c>
      <c r="AG140" s="18">
        <v>5.5585292737293027E-3</v>
      </c>
      <c r="AH140" s="18">
        <v>0</v>
      </c>
    </row>
    <row r="142" spans="2:34" ht="87" x14ac:dyDescent="0.35">
      <c r="B142" s="14" t="s">
        <v>110</v>
      </c>
    </row>
    <row r="143" spans="2:34" x14ac:dyDescent="0.35">
      <c r="B143" s="15" t="s">
        <v>18</v>
      </c>
    </row>
    <row r="144" spans="2:34" x14ac:dyDescent="0.35">
      <c r="B144" s="11" t="s">
        <v>59</v>
      </c>
      <c r="C144" s="16">
        <v>501</v>
      </c>
      <c r="D144" s="16">
        <v>264</v>
      </c>
      <c r="E144" s="16">
        <v>233</v>
      </c>
      <c r="G144" s="16">
        <v>355</v>
      </c>
      <c r="H144" s="16">
        <v>146</v>
      </c>
      <c r="J144" s="16">
        <v>48</v>
      </c>
      <c r="K144" s="16">
        <v>37</v>
      </c>
      <c r="L144" s="16">
        <v>103</v>
      </c>
      <c r="M144" s="16">
        <v>43</v>
      </c>
      <c r="N144" s="16">
        <v>21</v>
      </c>
      <c r="O144" s="16">
        <v>39</v>
      </c>
      <c r="P144" s="16">
        <v>59</v>
      </c>
      <c r="Q144" s="16">
        <v>39</v>
      </c>
      <c r="R144" s="16">
        <v>54</v>
      </c>
      <c r="S144" s="16">
        <v>19</v>
      </c>
      <c r="T144" s="16">
        <v>29</v>
      </c>
      <c r="U144" s="16">
        <v>10</v>
      </c>
      <c r="W144" s="16">
        <v>217</v>
      </c>
      <c r="X144" s="16">
        <v>72</v>
      </c>
      <c r="Y144" s="16">
        <v>67</v>
      </c>
      <c r="Z144" s="16">
        <v>52</v>
      </c>
      <c r="AA144" s="16">
        <v>28</v>
      </c>
      <c r="AB144" s="16">
        <v>18</v>
      </c>
      <c r="AC144" s="16">
        <v>24</v>
      </c>
      <c r="AD144" s="16">
        <v>6</v>
      </c>
      <c r="AE144" s="16">
        <v>14</v>
      </c>
      <c r="AG144" s="16">
        <v>478</v>
      </c>
      <c r="AH144" s="16">
        <v>20</v>
      </c>
    </row>
    <row r="145" spans="2:34" x14ac:dyDescent="0.35">
      <c r="B145" s="12" t="s">
        <v>60</v>
      </c>
      <c r="C145" s="16">
        <v>504</v>
      </c>
      <c r="D145" s="16">
        <v>262</v>
      </c>
      <c r="E145" s="16">
        <v>238</v>
      </c>
      <c r="G145" s="16">
        <v>366</v>
      </c>
      <c r="H145" s="16">
        <v>138</v>
      </c>
      <c r="J145" s="16">
        <v>39</v>
      </c>
      <c r="K145" s="16">
        <v>51</v>
      </c>
      <c r="L145" s="16">
        <v>91</v>
      </c>
      <c r="M145" s="16">
        <v>36</v>
      </c>
      <c r="N145" s="16">
        <v>16</v>
      </c>
      <c r="O145" s="16">
        <v>49</v>
      </c>
      <c r="P145" s="16">
        <v>78</v>
      </c>
      <c r="Q145" s="16">
        <v>37</v>
      </c>
      <c r="R145" s="16">
        <v>45</v>
      </c>
      <c r="S145" s="16">
        <v>14</v>
      </c>
      <c r="T145" s="16">
        <v>32</v>
      </c>
      <c r="U145" s="16">
        <v>13</v>
      </c>
      <c r="W145" s="16">
        <v>216</v>
      </c>
      <c r="X145" s="16">
        <v>88</v>
      </c>
      <c r="Y145" s="16">
        <v>79</v>
      </c>
      <c r="Z145" s="16">
        <v>45</v>
      </c>
      <c r="AA145" s="16">
        <v>24</v>
      </c>
      <c r="AB145" s="16">
        <v>15</v>
      </c>
      <c r="AC145" s="16">
        <v>19</v>
      </c>
      <c r="AD145" s="16">
        <v>5</v>
      </c>
      <c r="AE145" s="16">
        <v>10</v>
      </c>
      <c r="AG145" s="16">
        <v>486</v>
      </c>
      <c r="AH145" s="16">
        <v>15</v>
      </c>
    </row>
    <row r="146" spans="2:34" x14ac:dyDescent="0.35">
      <c r="B146" s="17" t="s">
        <v>108</v>
      </c>
      <c r="C146" s="18">
        <v>5.9985956164526011E-2</v>
      </c>
      <c r="D146" s="18">
        <v>5.2032609397509637E-2</v>
      </c>
      <c r="E146" s="18">
        <v>6.5255889958081736E-2</v>
      </c>
      <c r="G146" s="18">
        <v>6.2203254187707793E-2</v>
      </c>
      <c r="H146" s="18">
        <v>5.4081247018983022E-2</v>
      </c>
      <c r="J146" s="18">
        <v>2.043995917095633E-2</v>
      </c>
      <c r="K146" s="18">
        <v>0</v>
      </c>
      <c r="L146" s="18">
        <v>0.11275882969899299</v>
      </c>
      <c r="M146" s="18">
        <v>4.7890939215611043E-2</v>
      </c>
      <c r="N146" s="18">
        <v>4.2934651616762513E-2</v>
      </c>
      <c r="O146" s="18">
        <v>4.2577683521464987E-2</v>
      </c>
      <c r="P146" s="18">
        <v>5.1979685897435068E-2</v>
      </c>
      <c r="Q146" s="18">
        <v>2.4682587667945462E-2</v>
      </c>
      <c r="R146" s="18">
        <v>0.1694038681553485</v>
      </c>
      <c r="S146" s="18">
        <v>6.2156449047076491E-2</v>
      </c>
      <c r="T146" s="18">
        <v>3.2398858798623691E-2</v>
      </c>
      <c r="U146" s="18">
        <v>0</v>
      </c>
      <c r="W146" s="18">
        <v>5.2417103113589783E-2</v>
      </c>
      <c r="X146" s="18">
        <v>6.467566552641732E-2</v>
      </c>
      <c r="Y146" s="18">
        <v>6.5142158027259728E-2</v>
      </c>
      <c r="Z146" s="18">
        <v>8.4853904335460931E-2</v>
      </c>
      <c r="AA146" s="18">
        <v>3.1067852927644801E-2</v>
      </c>
      <c r="AB146" s="18">
        <v>0</v>
      </c>
      <c r="AC146" s="18">
        <v>3.8113882918588533E-2</v>
      </c>
      <c r="AD146" s="18">
        <v>0.18620210267376491</v>
      </c>
      <c r="AE146" s="18">
        <v>0</v>
      </c>
      <c r="AG146" s="18">
        <v>5.6437107225734827E-2</v>
      </c>
      <c r="AH146" s="18">
        <v>5.8839953252808407E-2</v>
      </c>
    </row>
    <row r="147" spans="2:34" x14ac:dyDescent="0.35">
      <c r="B147" s="17" t="s">
        <v>107</v>
      </c>
      <c r="C147" s="18">
        <v>0.1047189169108125</v>
      </c>
      <c r="D147" s="18">
        <v>0.1108560435333019</v>
      </c>
      <c r="E147" s="18">
        <v>9.9690883028394545E-2</v>
      </c>
      <c r="G147" s="18">
        <v>9.3548218237263309E-2</v>
      </c>
      <c r="H147" s="18">
        <v>0.1344667117179178</v>
      </c>
      <c r="J147" s="18">
        <v>8.8511353334466969E-2</v>
      </c>
      <c r="K147" s="18">
        <v>0.22282357176479359</v>
      </c>
      <c r="L147" s="18">
        <v>7.608120361793759E-2</v>
      </c>
      <c r="M147" s="18">
        <v>9.9853271539940849E-2</v>
      </c>
      <c r="N147" s="18">
        <v>4.6797558399019439E-2</v>
      </c>
      <c r="O147" s="18">
        <v>0.12739986513304419</v>
      </c>
      <c r="P147" s="18">
        <v>9.5883206784468253E-2</v>
      </c>
      <c r="Q147" s="18">
        <v>0.1089206740661736</v>
      </c>
      <c r="R147" s="18">
        <v>0.1036920692506637</v>
      </c>
      <c r="S147" s="18">
        <v>0.13711408176448761</v>
      </c>
      <c r="T147" s="18">
        <v>6.3862010006699749E-2</v>
      </c>
      <c r="U147" s="18">
        <v>0</v>
      </c>
      <c r="W147" s="18">
        <v>9.1853465856214886E-2</v>
      </c>
      <c r="X147" s="18">
        <v>0.16157240184028379</v>
      </c>
      <c r="Y147" s="18">
        <v>8.6644057394797191E-2</v>
      </c>
      <c r="Z147" s="18">
        <v>0.21643483804707489</v>
      </c>
      <c r="AA147" s="18">
        <v>5.8275129255334422E-2</v>
      </c>
      <c r="AB147" s="18">
        <v>0</v>
      </c>
      <c r="AC147" s="18">
        <v>4.0455311509236737E-2</v>
      </c>
      <c r="AD147" s="18">
        <v>0</v>
      </c>
      <c r="AE147" s="18">
        <v>0</v>
      </c>
      <c r="AG147" s="18">
        <v>0.10854877508992899</v>
      </c>
      <c r="AH147" s="18">
        <v>0</v>
      </c>
    </row>
    <row r="148" spans="2:34" x14ac:dyDescent="0.35">
      <c r="B148" s="17" t="s">
        <v>111</v>
      </c>
      <c r="C148" s="18">
        <v>0.1892742037616644</v>
      </c>
      <c r="D148" s="18">
        <v>0.1927611113140946</v>
      </c>
      <c r="E148" s="18">
        <v>0.18328296582269299</v>
      </c>
      <c r="G148" s="18">
        <v>0.18405578326044611</v>
      </c>
      <c r="H148" s="18">
        <v>0.2031709623104393</v>
      </c>
      <c r="J148" s="18">
        <v>0.26615585335393072</v>
      </c>
      <c r="K148" s="18">
        <v>8.2704810954993796E-2</v>
      </c>
      <c r="L148" s="18">
        <v>0.1822983593129619</v>
      </c>
      <c r="M148" s="18">
        <v>0.2072478512041557</v>
      </c>
      <c r="N148" s="18">
        <v>0.1519844255669606</v>
      </c>
      <c r="O148" s="18">
        <v>0.22809847978693981</v>
      </c>
      <c r="P148" s="18">
        <v>0.24626756108976799</v>
      </c>
      <c r="Q148" s="18">
        <v>0.15194731108035461</v>
      </c>
      <c r="R148" s="18">
        <v>0.20738593906156849</v>
      </c>
      <c r="S148" s="18">
        <v>0.2198344183402732</v>
      </c>
      <c r="T148" s="18">
        <v>0.13036183385879191</v>
      </c>
      <c r="U148" s="18">
        <v>8.8979850163809091E-2</v>
      </c>
      <c r="W148" s="18">
        <v>0.21373274358551159</v>
      </c>
      <c r="X148" s="18">
        <v>0.18320096493344989</v>
      </c>
      <c r="Y148" s="18">
        <v>0.13525083617059311</v>
      </c>
      <c r="Z148" s="18">
        <v>0.22228195414922611</v>
      </c>
      <c r="AA148" s="18">
        <v>0.27320311194068042</v>
      </c>
      <c r="AB148" s="18">
        <v>0.1030055891291508</v>
      </c>
      <c r="AC148" s="18">
        <v>8.1524156460442629E-2</v>
      </c>
      <c r="AD148" s="18">
        <v>0.130764855489164</v>
      </c>
      <c r="AE148" s="18">
        <v>0.20233281399671799</v>
      </c>
      <c r="AG148" s="18">
        <v>0.190649650431652</v>
      </c>
      <c r="AH148" s="18">
        <v>0.17971730497445221</v>
      </c>
    </row>
    <row r="149" spans="2:34" x14ac:dyDescent="0.35">
      <c r="B149" s="17" t="s">
        <v>105</v>
      </c>
      <c r="C149" s="18">
        <v>0.29678942305796552</v>
      </c>
      <c r="D149" s="18">
        <v>0.32899488546822392</v>
      </c>
      <c r="E149" s="18">
        <v>0.26623286473879121</v>
      </c>
      <c r="G149" s="18">
        <v>0.28665857459897992</v>
      </c>
      <c r="H149" s="18">
        <v>0.32376807586984258</v>
      </c>
      <c r="J149" s="18">
        <v>0.27885040853977933</v>
      </c>
      <c r="K149" s="18">
        <v>0.37335684923371781</v>
      </c>
      <c r="L149" s="18">
        <v>0.29690291234155108</v>
      </c>
      <c r="M149" s="18">
        <v>0.2492597031578237</v>
      </c>
      <c r="N149" s="18">
        <v>0.43498931946914782</v>
      </c>
      <c r="O149" s="18">
        <v>0.21361479487130711</v>
      </c>
      <c r="P149" s="18">
        <v>0.23846207695996949</v>
      </c>
      <c r="Q149" s="18">
        <v>0.45788095680088559</v>
      </c>
      <c r="R149" s="18">
        <v>0.17447846679485821</v>
      </c>
      <c r="S149" s="18">
        <v>0.2198344183402732</v>
      </c>
      <c r="T149" s="18">
        <v>0.47281538543336787</v>
      </c>
      <c r="U149" s="18">
        <v>0.28897985016380912</v>
      </c>
      <c r="W149" s="18">
        <v>0.27815799575172029</v>
      </c>
      <c r="X149" s="18">
        <v>0.2440469824871353</v>
      </c>
      <c r="Y149" s="18">
        <v>0.41535625971077239</v>
      </c>
      <c r="Z149" s="18">
        <v>0.17063193842330321</v>
      </c>
      <c r="AA149" s="18">
        <v>0.39753657127099362</v>
      </c>
      <c r="AB149" s="18">
        <v>0.58551281627803198</v>
      </c>
      <c r="AC149" s="18">
        <v>0.26926590258834021</v>
      </c>
      <c r="AD149" s="18">
        <v>0.1269981222303096</v>
      </c>
      <c r="AE149" s="18">
        <v>0.33110505030266102</v>
      </c>
      <c r="AG149" s="18">
        <v>0.29941521059675158</v>
      </c>
      <c r="AH149" s="18">
        <v>0.2666071636843077</v>
      </c>
    </row>
    <row r="150" spans="2:34" x14ac:dyDescent="0.35">
      <c r="B150" s="17" t="s">
        <v>104</v>
      </c>
      <c r="C150" s="18">
        <v>0.29760465844345452</v>
      </c>
      <c r="D150" s="18">
        <v>0.26901220119738473</v>
      </c>
      <c r="E150" s="18">
        <v>0.33040632708458018</v>
      </c>
      <c r="G150" s="18">
        <v>0.30992393852722699</v>
      </c>
      <c r="H150" s="18">
        <v>0.26479816828442088</v>
      </c>
      <c r="J150" s="18">
        <v>0.2003060549492863</v>
      </c>
      <c r="K150" s="18">
        <v>0.26597822740983212</v>
      </c>
      <c r="L150" s="18">
        <v>0.29002508775382008</v>
      </c>
      <c r="M150" s="18">
        <v>0.30139695341254769</v>
      </c>
      <c r="N150" s="18">
        <v>0.1829013697510512</v>
      </c>
      <c r="O150" s="18">
        <v>0.38830917668724368</v>
      </c>
      <c r="P150" s="18">
        <v>0.33143286005739159</v>
      </c>
      <c r="Q150" s="18">
        <v>0.23188588271669469</v>
      </c>
      <c r="R150" s="18">
        <v>0.32218384272245099</v>
      </c>
      <c r="S150" s="18">
        <v>0.31124380618326503</v>
      </c>
      <c r="T150" s="18">
        <v>0.26863090689916702</v>
      </c>
      <c r="U150" s="18">
        <v>0.51102014983619104</v>
      </c>
      <c r="W150" s="18">
        <v>0.29202023662740301</v>
      </c>
      <c r="X150" s="18">
        <v>0.28190234284803012</v>
      </c>
      <c r="Y150" s="18">
        <v>0.25334505227835119</v>
      </c>
      <c r="Z150" s="18">
        <v>0.30579736504493499</v>
      </c>
      <c r="AA150" s="18">
        <v>0.23991733460534689</v>
      </c>
      <c r="AB150" s="18">
        <v>0.31148159459281721</v>
      </c>
      <c r="AC150" s="18">
        <v>0.53264546287414083</v>
      </c>
      <c r="AD150" s="18">
        <v>0.43322168222680169</v>
      </c>
      <c r="AE150" s="18">
        <v>0.46656213570062072</v>
      </c>
      <c r="AG150" s="18">
        <v>0.29263208963704712</v>
      </c>
      <c r="AH150" s="18">
        <v>0.45602653650137859</v>
      </c>
    </row>
    <row r="151" spans="2:34" x14ac:dyDescent="0.35">
      <c r="B151" s="17" t="s">
        <v>66</v>
      </c>
      <c r="C151" s="18">
        <v>5.1626841661577078E-2</v>
      </c>
      <c r="D151" s="18">
        <v>4.6343149089485371E-2</v>
      </c>
      <c r="E151" s="18">
        <v>5.5131069367459408E-2</v>
      </c>
      <c r="G151" s="18">
        <v>6.3610231188376054E-2</v>
      </c>
      <c r="H151" s="18">
        <v>1.9714834798396249E-2</v>
      </c>
      <c r="J151" s="18">
        <v>0.1457363706515804</v>
      </c>
      <c r="K151" s="18">
        <v>5.5136540636662533E-2</v>
      </c>
      <c r="L151" s="18">
        <v>4.1933607274736003E-2</v>
      </c>
      <c r="M151" s="18">
        <v>9.435128146992082E-2</v>
      </c>
      <c r="N151" s="18">
        <v>0.14039267519705831</v>
      </c>
      <c r="O151" s="18">
        <v>0</v>
      </c>
      <c r="P151" s="18">
        <v>3.5974609210967637E-2</v>
      </c>
      <c r="Q151" s="18">
        <v>2.4682587667945462E-2</v>
      </c>
      <c r="R151" s="18">
        <v>2.285581401510996E-2</v>
      </c>
      <c r="S151" s="18">
        <v>4.9816826324624391E-2</v>
      </c>
      <c r="T151" s="18">
        <v>3.1931005003349867E-2</v>
      </c>
      <c r="U151" s="18">
        <v>0.11102014983619091</v>
      </c>
      <c r="W151" s="18">
        <v>7.1818455065560408E-2</v>
      </c>
      <c r="X151" s="18">
        <v>6.4601642364683506E-2</v>
      </c>
      <c r="Y151" s="18">
        <v>4.4261636418226467E-2</v>
      </c>
      <c r="Z151" s="18">
        <v>0</v>
      </c>
      <c r="AA151" s="18">
        <v>0</v>
      </c>
      <c r="AB151" s="18">
        <v>0</v>
      </c>
      <c r="AC151" s="18">
        <v>3.7995283649251067E-2</v>
      </c>
      <c r="AD151" s="18">
        <v>0.12281323737995981</v>
      </c>
      <c r="AE151" s="18">
        <v>0</v>
      </c>
      <c r="AG151" s="18">
        <v>5.231716701888544E-2</v>
      </c>
      <c r="AH151" s="18">
        <v>3.8809041587053221E-2</v>
      </c>
    </row>
    <row r="153" spans="2:34" ht="101.5" x14ac:dyDescent="0.35">
      <c r="B153" s="14" t="s">
        <v>112</v>
      </c>
    </row>
    <row r="154" spans="2:34" x14ac:dyDescent="0.35">
      <c r="B154" s="15" t="s">
        <v>18</v>
      </c>
    </row>
    <row r="155" spans="2:34" x14ac:dyDescent="0.35">
      <c r="B155" s="11" t="s">
        <v>59</v>
      </c>
      <c r="C155" s="16">
        <v>501</v>
      </c>
      <c r="D155" s="16">
        <v>264</v>
      </c>
      <c r="E155" s="16">
        <v>233</v>
      </c>
      <c r="G155" s="16">
        <v>355</v>
      </c>
      <c r="H155" s="16">
        <v>146</v>
      </c>
      <c r="J155" s="16">
        <v>48</v>
      </c>
      <c r="K155" s="16">
        <v>37</v>
      </c>
      <c r="L155" s="16">
        <v>103</v>
      </c>
      <c r="M155" s="16">
        <v>43</v>
      </c>
      <c r="N155" s="16">
        <v>21</v>
      </c>
      <c r="O155" s="16">
        <v>39</v>
      </c>
      <c r="P155" s="16">
        <v>59</v>
      </c>
      <c r="Q155" s="16">
        <v>39</v>
      </c>
      <c r="R155" s="16">
        <v>54</v>
      </c>
      <c r="S155" s="16">
        <v>19</v>
      </c>
      <c r="T155" s="16">
        <v>29</v>
      </c>
      <c r="U155" s="16">
        <v>10</v>
      </c>
      <c r="W155" s="16">
        <v>217</v>
      </c>
      <c r="X155" s="16">
        <v>72</v>
      </c>
      <c r="Y155" s="16">
        <v>67</v>
      </c>
      <c r="Z155" s="16">
        <v>52</v>
      </c>
      <c r="AA155" s="16">
        <v>28</v>
      </c>
      <c r="AB155" s="16">
        <v>18</v>
      </c>
      <c r="AC155" s="16">
        <v>24</v>
      </c>
      <c r="AD155" s="16">
        <v>6</v>
      </c>
      <c r="AE155" s="16">
        <v>14</v>
      </c>
      <c r="AG155" s="16">
        <v>478</v>
      </c>
      <c r="AH155" s="16">
        <v>20</v>
      </c>
    </row>
    <row r="156" spans="2:34" x14ac:dyDescent="0.35">
      <c r="B156" s="12" t="s">
        <v>60</v>
      </c>
      <c r="C156" s="16">
        <v>504</v>
      </c>
      <c r="D156" s="16">
        <v>262</v>
      </c>
      <c r="E156" s="16">
        <v>238</v>
      </c>
      <c r="G156" s="16">
        <v>366</v>
      </c>
      <c r="H156" s="16">
        <v>138</v>
      </c>
      <c r="J156" s="16">
        <v>39</v>
      </c>
      <c r="K156" s="16">
        <v>51</v>
      </c>
      <c r="L156" s="16">
        <v>91</v>
      </c>
      <c r="M156" s="16">
        <v>36</v>
      </c>
      <c r="N156" s="16">
        <v>16</v>
      </c>
      <c r="O156" s="16">
        <v>49</v>
      </c>
      <c r="P156" s="16">
        <v>78</v>
      </c>
      <c r="Q156" s="16">
        <v>37</v>
      </c>
      <c r="R156" s="16">
        <v>45</v>
      </c>
      <c r="S156" s="16">
        <v>14</v>
      </c>
      <c r="T156" s="16">
        <v>32</v>
      </c>
      <c r="U156" s="16">
        <v>13</v>
      </c>
      <c r="W156" s="16">
        <v>216</v>
      </c>
      <c r="X156" s="16">
        <v>88</v>
      </c>
      <c r="Y156" s="16">
        <v>79</v>
      </c>
      <c r="Z156" s="16">
        <v>45</v>
      </c>
      <c r="AA156" s="16">
        <v>24</v>
      </c>
      <c r="AB156" s="16">
        <v>15</v>
      </c>
      <c r="AC156" s="16">
        <v>19</v>
      </c>
      <c r="AD156" s="16">
        <v>5</v>
      </c>
      <c r="AE156" s="16">
        <v>10</v>
      </c>
      <c r="AG156" s="16">
        <v>486</v>
      </c>
      <c r="AH156" s="16">
        <v>15</v>
      </c>
    </row>
    <row r="157" spans="2:34" x14ac:dyDescent="0.35">
      <c r="B157" s="17" t="s">
        <v>108</v>
      </c>
      <c r="C157" s="18">
        <v>5.0003625135759247E-2</v>
      </c>
      <c r="D157" s="18">
        <v>5.8304178385364863E-2</v>
      </c>
      <c r="E157" s="18">
        <v>4.1690860302528172E-2</v>
      </c>
      <c r="G157" s="18">
        <v>5.0810055072607128E-2</v>
      </c>
      <c r="H157" s="18">
        <v>4.7856086025742733E-2</v>
      </c>
      <c r="J157" s="18">
        <v>0</v>
      </c>
      <c r="K157" s="18">
        <v>3.4396928021695063E-2</v>
      </c>
      <c r="L157" s="18">
        <v>4.7411169858431843E-2</v>
      </c>
      <c r="M157" s="18">
        <v>5.5428625839990447E-2</v>
      </c>
      <c r="N157" s="18">
        <v>0.14039267519705831</v>
      </c>
      <c r="O157" s="18">
        <v>7.335252053025626E-2</v>
      </c>
      <c r="P157" s="18">
        <v>1.9969532524500209E-2</v>
      </c>
      <c r="Q157" s="18">
        <v>5.3216960408572787E-2</v>
      </c>
      <c r="R157" s="18">
        <v>7.4786709916650221E-2</v>
      </c>
      <c r="S157" s="18">
        <v>0.17001759201564889</v>
      </c>
      <c r="T157" s="18">
        <v>5.8590517218977539E-2</v>
      </c>
      <c r="U157" s="18">
        <v>0</v>
      </c>
      <c r="W157" s="18">
        <v>2.782416848976544E-2</v>
      </c>
      <c r="X157" s="18">
        <v>6.6029990214498679E-2</v>
      </c>
      <c r="Y157" s="18">
        <v>7.6448884559262617E-2</v>
      </c>
      <c r="Z157" s="18">
        <v>9.4596037715368883E-2</v>
      </c>
      <c r="AA157" s="18">
        <v>5.7353664332478821E-2</v>
      </c>
      <c r="AB157" s="18">
        <v>5.6225478475275023E-2</v>
      </c>
      <c r="AC157" s="18">
        <v>0</v>
      </c>
      <c r="AD157" s="18">
        <v>0.18620210267376491</v>
      </c>
      <c r="AE157" s="18">
        <v>0</v>
      </c>
      <c r="AG157" s="18">
        <v>5.001634699563294E-2</v>
      </c>
      <c r="AH157" s="18">
        <v>5.8839953252808407E-2</v>
      </c>
    </row>
    <row r="158" spans="2:34" x14ac:dyDescent="0.35">
      <c r="B158" s="17" t="s">
        <v>107</v>
      </c>
      <c r="C158" s="18">
        <v>5.9487820532819653E-2</v>
      </c>
      <c r="D158" s="18">
        <v>6.522762946610515E-2</v>
      </c>
      <c r="E158" s="18">
        <v>5.4150692280751228E-2</v>
      </c>
      <c r="G158" s="18">
        <v>4.6005013509549317E-2</v>
      </c>
      <c r="H158" s="18">
        <v>9.5392806288254625E-2</v>
      </c>
      <c r="J158" s="18">
        <v>3.7319436460102197E-2</v>
      </c>
      <c r="K158" s="18">
        <v>5.2860916394052347E-2</v>
      </c>
      <c r="L158" s="18">
        <v>6.8514649247559151E-2</v>
      </c>
      <c r="M158" s="18">
        <v>5.5428625839990447E-2</v>
      </c>
      <c r="N158" s="18">
        <v>0</v>
      </c>
      <c r="O158" s="18">
        <v>4.9330511441360622E-2</v>
      </c>
      <c r="P158" s="18">
        <v>3.5974609210967637E-2</v>
      </c>
      <c r="Q158" s="18">
        <v>8.4238086398228204E-2</v>
      </c>
      <c r="R158" s="18">
        <v>9.7475788006804912E-2</v>
      </c>
      <c r="S158" s="18">
        <v>0.1412262141676161</v>
      </c>
      <c r="T158" s="18">
        <v>3.9840311636464447E-2</v>
      </c>
      <c r="U158" s="18">
        <v>0.11102014983619091</v>
      </c>
      <c r="W158" s="18">
        <v>3.8597428355746068E-2</v>
      </c>
      <c r="X158" s="18">
        <v>5.2595611728070993E-2</v>
      </c>
      <c r="Y158" s="18">
        <v>0.1034992016169574</v>
      </c>
      <c r="Z158" s="18">
        <v>0.12815009351954271</v>
      </c>
      <c r="AA158" s="18">
        <v>3.1989317850500389E-2</v>
      </c>
      <c r="AB158" s="18">
        <v>5.075017566279711E-2</v>
      </c>
      <c r="AC158" s="18">
        <v>3.7995283649251067E-2</v>
      </c>
      <c r="AD158" s="18">
        <v>0</v>
      </c>
      <c r="AE158" s="18">
        <v>0</v>
      </c>
      <c r="AG158" s="18">
        <v>5.9881558584676232E-2</v>
      </c>
      <c r="AH158" s="18">
        <v>0</v>
      </c>
    </row>
    <row r="159" spans="2:34" x14ac:dyDescent="0.35">
      <c r="B159" s="17" t="s">
        <v>111</v>
      </c>
      <c r="C159" s="18">
        <v>0.14774755598185091</v>
      </c>
      <c r="D159" s="18">
        <v>0.19172577240181021</v>
      </c>
      <c r="E159" s="18">
        <v>9.6494313786081073E-2</v>
      </c>
      <c r="G159" s="18">
        <v>0.13402600625205249</v>
      </c>
      <c r="H159" s="18">
        <v>0.18428831835726639</v>
      </c>
      <c r="J159" s="18">
        <v>0.2222485080086741</v>
      </c>
      <c r="K159" s="18">
        <v>0.1027254690524321</v>
      </c>
      <c r="L159" s="18">
        <v>0.21481802883381931</v>
      </c>
      <c r="M159" s="18">
        <v>2.037880555714465E-2</v>
      </c>
      <c r="N159" s="18">
        <v>4.6797558399019439E-2</v>
      </c>
      <c r="O159" s="18">
        <v>0.14595553956561361</v>
      </c>
      <c r="P159" s="18">
        <v>8.210562194624127E-2</v>
      </c>
      <c r="Q159" s="18">
        <v>0.20924072047366529</v>
      </c>
      <c r="R159" s="18">
        <v>0.16923713223039319</v>
      </c>
      <c r="S159" s="18">
        <v>4.5704693921495863E-2</v>
      </c>
      <c r="T159" s="18">
        <v>0.1804565586348571</v>
      </c>
      <c r="U159" s="18">
        <v>0.28897985016380912</v>
      </c>
      <c r="W159" s="18">
        <v>0.12709590329373091</v>
      </c>
      <c r="X159" s="18">
        <v>0.16589722506649651</v>
      </c>
      <c r="Y159" s="18">
        <v>0.16519342095348821</v>
      </c>
      <c r="Z159" s="18">
        <v>0.107760492985971</v>
      </c>
      <c r="AA159" s="18">
        <v>0.1905781179113826</v>
      </c>
      <c r="AB159" s="18">
        <v>0.2344177953515752</v>
      </c>
      <c r="AC159" s="18">
        <v>0.16950770839092441</v>
      </c>
      <c r="AD159" s="18">
        <v>0</v>
      </c>
      <c r="AE159" s="18">
        <v>0.30607827262054699</v>
      </c>
      <c r="AG159" s="18">
        <v>0.14668944166202769</v>
      </c>
      <c r="AH159" s="18">
        <v>0.2093573924903851</v>
      </c>
    </row>
    <row r="160" spans="2:34" x14ac:dyDescent="0.35">
      <c r="B160" s="17" t="s">
        <v>105</v>
      </c>
      <c r="C160" s="18">
        <v>0.37275099631692671</v>
      </c>
      <c r="D160" s="18">
        <v>0.34955965434889619</v>
      </c>
      <c r="E160" s="18">
        <v>0.39768221893410288</v>
      </c>
      <c r="G160" s="18">
        <v>0.38937850002750329</v>
      </c>
      <c r="H160" s="18">
        <v>0.32847162015688069</v>
      </c>
      <c r="J160" s="18">
        <v>0.39589080038330993</v>
      </c>
      <c r="K160" s="18">
        <v>0.4292078496536702</v>
      </c>
      <c r="L160" s="18">
        <v>0.34431560305705639</v>
      </c>
      <c r="M160" s="18">
        <v>0.45447041961609158</v>
      </c>
      <c r="N160" s="18">
        <v>0.39634353169741182</v>
      </c>
      <c r="O160" s="18">
        <v>0.34508824653399389</v>
      </c>
      <c r="P160" s="18">
        <v>0.50379281857597702</v>
      </c>
      <c r="Q160" s="18">
        <v>0.18296843707001001</v>
      </c>
      <c r="R160" s="18">
        <v>0.34522768883817212</v>
      </c>
      <c r="S160" s="18">
        <v>0.26553911226176907</v>
      </c>
      <c r="T160" s="18">
        <v>0.32985717051200569</v>
      </c>
      <c r="U160" s="18">
        <v>0.2</v>
      </c>
      <c r="W160" s="18">
        <v>0.40507006842761528</v>
      </c>
      <c r="X160" s="18">
        <v>0.46101785280273372</v>
      </c>
      <c r="Y160" s="18">
        <v>0.31834173465468962</v>
      </c>
      <c r="Z160" s="18">
        <v>0.27970344529358843</v>
      </c>
      <c r="AA160" s="18">
        <v>0.39637834181987108</v>
      </c>
      <c r="AB160" s="18">
        <v>0.15208342792937071</v>
      </c>
      <c r="AC160" s="18">
        <v>0.34319829733937618</v>
      </c>
      <c r="AD160" s="18">
        <v>0.38057621509943329</v>
      </c>
      <c r="AE160" s="18">
        <v>0.1706211872225874</v>
      </c>
      <c r="AG160" s="18">
        <v>0.37906972457254928</v>
      </c>
      <c r="AH160" s="18">
        <v>0.23696707616837481</v>
      </c>
    </row>
    <row r="161" spans="2:34" x14ac:dyDescent="0.35">
      <c r="B161" s="17" t="s">
        <v>104</v>
      </c>
      <c r="C161" s="18">
        <v>0.34137486450027149</v>
      </c>
      <c r="D161" s="18">
        <v>0.30719160791601219</v>
      </c>
      <c r="E161" s="18">
        <v>0.38016522579871048</v>
      </c>
      <c r="G161" s="18">
        <v>0.34319736300326148</v>
      </c>
      <c r="H161" s="18">
        <v>0.33652151440216388</v>
      </c>
      <c r="J161" s="18">
        <v>0.31903832020671541</v>
      </c>
      <c r="K161" s="18">
        <v>0.38080883687815031</v>
      </c>
      <c r="L161" s="18">
        <v>0.29695620331212791</v>
      </c>
      <c r="M161" s="18">
        <v>0.39208120029680738</v>
      </c>
      <c r="N161" s="18">
        <v>0.32287111790847128</v>
      </c>
      <c r="O161" s="18">
        <v>0.3862731819287753</v>
      </c>
      <c r="P161" s="18">
        <v>0.34215234105584658</v>
      </c>
      <c r="Q161" s="18">
        <v>0.4209706203136323</v>
      </c>
      <c r="R161" s="18">
        <v>0.25378014997461479</v>
      </c>
      <c r="S161" s="18">
        <v>0.32769556130884558</v>
      </c>
      <c r="T161" s="18">
        <v>0.32692557819572182</v>
      </c>
      <c r="U161" s="18">
        <v>0.40000000000000008</v>
      </c>
      <c r="W161" s="18">
        <v>0.34887116309151589</v>
      </c>
      <c r="X161" s="18">
        <v>0.24311685516818321</v>
      </c>
      <c r="Y161" s="18">
        <v>0.32339573555350459</v>
      </c>
      <c r="Z161" s="18">
        <v>0.38978993048552918</v>
      </c>
      <c r="AA161" s="18">
        <v>0.32370055808576709</v>
      </c>
      <c r="AB161" s="18">
        <v>0.50652312258098198</v>
      </c>
      <c r="AC161" s="18">
        <v>0.44929871062044829</v>
      </c>
      <c r="AD161" s="18">
        <v>0.43322168222680169</v>
      </c>
      <c r="AE161" s="18">
        <v>0.52330054015686522</v>
      </c>
      <c r="AG161" s="18">
        <v>0.33680528232557388</v>
      </c>
      <c r="AH161" s="18">
        <v>0.49483557808843182</v>
      </c>
    </row>
    <row r="162" spans="2:34" x14ac:dyDescent="0.35">
      <c r="B162" s="17" t="s">
        <v>66</v>
      </c>
      <c r="C162" s="18">
        <v>2.8635137532372019E-2</v>
      </c>
      <c r="D162" s="18">
        <v>2.799115748181143E-2</v>
      </c>
      <c r="E162" s="18">
        <v>2.981668889782621E-2</v>
      </c>
      <c r="G162" s="18">
        <v>3.6583062135026351E-2</v>
      </c>
      <c r="H162" s="18">
        <v>7.4696547696915727E-3</v>
      </c>
      <c r="J162" s="18">
        <v>2.5502934941198312E-2</v>
      </c>
      <c r="K162" s="18">
        <v>0</v>
      </c>
      <c r="L162" s="18">
        <v>2.7984345691005181E-2</v>
      </c>
      <c r="M162" s="18">
        <v>2.2212322849975191E-2</v>
      </c>
      <c r="N162" s="18">
        <v>9.3595116798038877E-2</v>
      </c>
      <c r="O162" s="18">
        <v>0</v>
      </c>
      <c r="P162" s="18">
        <v>1.6005076686467432E-2</v>
      </c>
      <c r="Q162" s="18">
        <v>4.9365175335890923E-2</v>
      </c>
      <c r="R162" s="18">
        <v>5.9492531033364493E-2</v>
      </c>
      <c r="S162" s="18">
        <v>4.9816826324624391E-2</v>
      </c>
      <c r="T162" s="18">
        <v>6.4329863801973558E-2</v>
      </c>
      <c r="U162" s="18">
        <v>0</v>
      </c>
      <c r="W162" s="18">
        <v>5.2541268341626417E-2</v>
      </c>
      <c r="X162" s="18">
        <v>1.1342465020017021E-2</v>
      </c>
      <c r="Y162" s="18">
        <v>1.3121022662097701E-2</v>
      </c>
      <c r="Z162" s="18">
        <v>0</v>
      </c>
      <c r="AA162" s="18">
        <v>0</v>
      </c>
      <c r="AB162" s="18">
        <v>0</v>
      </c>
      <c r="AC162" s="18">
        <v>0</v>
      </c>
      <c r="AD162" s="18">
        <v>0</v>
      </c>
      <c r="AE162" s="18">
        <v>0</v>
      </c>
      <c r="AG162" s="18">
        <v>2.753764585953988E-2</v>
      </c>
      <c r="AH162" s="18">
        <v>0</v>
      </c>
    </row>
    <row r="164" spans="2:34" ht="87" x14ac:dyDescent="0.35">
      <c r="B164" s="14" t="s">
        <v>113</v>
      </c>
    </row>
    <row r="165" spans="2:34" x14ac:dyDescent="0.35">
      <c r="B165" s="15" t="s">
        <v>18</v>
      </c>
    </row>
    <row r="166" spans="2:34" x14ac:dyDescent="0.35">
      <c r="B166" s="11" t="s">
        <v>59</v>
      </c>
      <c r="C166" s="16">
        <v>501</v>
      </c>
      <c r="D166" s="16">
        <v>264</v>
      </c>
      <c r="E166" s="16">
        <v>233</v>
      </c>
      <c r="G166" s="16">
        <v>355</v>
      </c>
      <c r="H166" s="16">
        <v>146</v>
      </c>
      <c r="J166" s="16">
        <v>48</v>
      </c>
      <c r="K166" s="16">
        <v>37</v>
      </c>
      <c r="L166" s="16">
        <v>103</v>
      </c>
      <c r="M166" s="16">
        <v>43</v>
      </c>
      <c r="N166" s="16">
        <v>21</v>
      </c>
      <c r="O166" s="16">
        <v>39</v>
      </c>
      <c r="P166" s="16">
        <v>59</v>
      </c>
      <c r="Q166" s="16">
        <v>39</v>
      </c>
      <c r="R166" s="16">
        <v>54</v>
      </c>
      <c r="S166" s="16">
        <v>19</v>
      </c>
      <c r="T166" s="16">
        <v>29</v>
      </c>
      <c r="U166" s="16">
        <v>10</v>
      </c>
      <c r="W166" s="16">
        <v>217</v>
      </c>
      <c r="X166" s="16">
        <v>72</v>
      </c>
      <c r="Y166" s="16">
        <v>67</v>
      </c>
      <c r="Z166" s="16">
        <v>52</v>
      </c>
      <c r="AA166" s="16">
        <v>28</v>
      </c>
      <c r="AB166" s="16">
        <v>18</v>
      </c>
      <c r="AC166" s="16">
        <v>24</v>
      </c>
      <c r="AD166" s="16">
        <v>6</v>
      </c>
      <c r="AE166" s="16">
        <v>14</v>
      </c>
      <c r="AG166" s="16">
        <v>478</v>
      </c>
      <c r="AH166" s="16">
        <v>20</v>
      </c>
    </row>
    <row r="167" spans="2:34" x14ac:dyDescent="0.35">
      <c r="B167" s="12" t="s">
        <v>60</v>
      </c>
      <c r="C167" s="16">
        <v>504</v>
      </c>
      <c r="D167" s="16">
        <v>262</v>
      </c>
      <c r="E167" s="16">
        <v>238</v>
      </c>
      <c r="G167" s="16">
        <v>366</v>
      </c>
      <c r="H167" s="16">
        <v>138</v>
      </c>
      <c r="J167" s="16">
        <v>39</v>
      </c>
      <c r="K167" s="16">
        <v>51</v>
      </c>
      <c r="L167" s="16">
        <v>91</v>
      </c>
      <c r="M167" s="16">
        <v>36</v>
      </c>
      <c r="N167" s="16">
        <v>16</v>
      </c>
      <c r="O167" s="16">
        <v>49</v>
      </c>
      <c r="P167" s="16">
        <v>78</v>
      </c>
      <c r="Q167" s="16">
        <v>37</v>
      </c>
      <c r="R167" s="16">
        <v>45</v>
      </c>
      <c r="S167" s="16">
        <v>14</v>
      </c>
      <c r="T167" s="16">
        <v>32</v>
      </c>
      <c r="U167" s="16">
        <v>13</v>
      </c>
      <c r="W167" s="16">
        <v>216</v>
      </c>
      <c r="X167" s="16">
        <v>88</v>
      </c>
      <c r="Y167" s="16">
        <v>79</v>
      </c>
      <c r="Z167" s="16">
        <v>45</v>
      </c>
      <c r="AA167" s="16">
        <v>24</v>
      </c>
      <c r="AB167" s="16">
        <v>15</v>
      </c>
      <c r="AC167" s="16">
        <v>19</v>
      </c>
      <c r="AD167" s="16">
        <v>5</v>
      </c>
      <c r="AE167" s="16">
        <v>10</v>
      </c>
      <c r="AG167" s="16">
        <v>486</v>
      </c>
      <c r="AH167" s="16">
        <v>15</v>
      </c>
    </row>
    <row r="168" spans="2:34" x14ac:dyDescent="0.35">
      <c r="B168" s="17" t="s">
        <v>108</v>
      </c>
      <c r="C168" s="18">
        <v>4.5511559969695248E-2</v>
      </c>
      <c r="D168" s="18">
        <v>3.7611880934141369E-2</v>
      </c>
      <c r="E168" s="18">
        <v>5.4959398043763673E-2</v>
      </c>
      <c r="G168" s="18">
        <v>4.9665928017192412E-2</v>
      </c>
      <c r="H168" s="18">
        <v>3.4448394464858152E-2</v>
      </c>
      <c r="J168" s="18">
        <v>3.5283887693204133E-2</v>
      </c>
      <c r="K168" s="18">
        <v>0</v>
      </c>
      <c r="L168" s="18">
        <v>4.8181159593402523E-2</v>
      </c>
      <c r="M168" s="18">
        <v>7.7640948689965655E-2</v>
      </c>
      <c r="N168" s="18">
        <v>8.5443346170755385E-2</v>
      </c>
      <c r="O168" s="18">
        <v>4.9330511441360622E-2</v>
      </c>
      <c r="P168" s="18">
        <v>3.4653469360987933E-2</v>
      </c>
      <c r="Q168" s="18">
        <v>3.079646207759941E-2</v>
      </c>
      <c r="R168" s="18">
        <v>5.6301615482567693E-2</v>
      </c>
      <c r="S168" s="18">
        <v>6.2156449047076491E-2</v>
      </c>
      <c r="T168" s="18">
        <v>6.4329863801973558E-2</v>
      </c>
      <c r="U168" s="18">
        <v>8.8979850163809091E-2</v>
      </c>
      <c r="W168" s="18">
        <v>4.0682075978684812E-2</v>
      </c>
      <c r="X168" s="18">
        <v>5.9555909320595381E-2</v>
      </c>
      <c r="Y168" s="18">
        <v>3.0972654058890239E-2</v>
      </c>
      <c r="Z168" s="18">
        <v>5.0184724889404807E-2</v>
      </c>
      <c r="AA168" s="18">
        <v>4.705099212497442E-2</v>
      </c>
      <c r="AB168" s="18">
        <v>0</v>
      </c>
      <c r="AC168" s="18">
        <v>7.497850015127E-2</v>
      </c>
      <c r="AD168" s="18">
        <v>0.12281323737995981</v>
      </c>
      <c r="AE168" s="18">
        <v>0</v>
      </c>
      <c r="AG168" s="18">
        <v>4.3833475455054852E-2</v>
      </c>
      <c r="AH168" s="18">
        <v>3.8809041587053221E-2</v>
      </c>
    </row>
    <row r="169" spans="2:34" x14ac:dyDescent="0.35">
      <c r="B169" s="17" t="s">
        <v>107</v>
      </c>
      <c r="C169" s="18">
        <v>8.5286722140476098E-2</v>
      </c>
      <c r="D169" s="18">
        <v>9.6238206681639918E-2</v>
      </c>
      <c r="E169" s="18">
        <v>7.1050578830446159E-2</v>
      </c>
      <c r="G169" s="18">
        <v>5.1118993261989522E-2</v>
      </c>
      <c r="H169" s="18">
        <v>0.17627607002332221</v>
      </c>
      <c r="J169" s="18">
        <v>8.1389066135367533E-2</v>
      </c>
      <c r="K169" s="18">
        <v>0.11710173897668889</v>
      </c>
      <c r="L169" s="18">
        <v>8.5630900238287941E-2</v>
      </c>
      <c r="M169" s="18">
        <v>2.7714312919995231E-2</v>
      </c>
      <c r="N169" s="18">
        <v>5.838930876892167E-2</v>
      </c>
      <c r="O169" s="18">
        <v>6.5206944483677018E-2</v>
      </c>
      <c r="P169" s="18">
        <v>3.9939065049000418E-2</v>
      </c>
      <c r="Q169" s="18">
        <v>9.2389386232798243E-2</v>
      </c>
      <c r="R169" s="18">
        <v>0.15027431226432111</v>
      </c>
      <c r="S169" s="18">
        <v>9.1409387842991727E-2</v>
      </c>
      <c r="T169" s="18">
        <v>0.10897588188241771</v>
      </c>
      <c r="U169" s="18">
        <v>0.2</v>
      </c>
      <c r="W169" s="18">
        <v>4.2388155048611327E-2</v>
      </c>
      <c r="X169" s="18">
        <v>8.5222225468152557E-2</v>
      </c>
      <c r="Y169" s="18">
        <v>0.1650487528400397</v>
      </c>
      <c r="Z169" s="18">
        <v>0.104397052314539</v>
      </c>
      <c r="AA169" s="18">
        <v>0.13581551068924669</v>
      </c>
      <c r="AB169" s="18">
        <v>0.14890585326323691</v>
      </c>
      <c r="AC169" s="18">
        <v>3.9289980298575292E-2</v>
      </c>
      <c r="AD169" s="18">
        <v>0.31320022490407451</v>
      </c>
      <c r="AE169" s="18">
        <v>0</v>
      </c>
      <c r="AG169" s="18">
        <v>8.3569323355280417E-2</v>
      </c>
      <c r="AH169" s="18">
        <v>9.8971420448526151E-2</v>
      </c>
    </row>
    <row r="170" spans="2:34" x14ac:dyDescent="0.35">
      <c r="B170" s="17" t="s">
        <v>111</v>
      </c>
      <c r="C170" s="18">
        <v>0.17288669332796749</v>
      </c>
      <c r="D170" s="18">
        <v>0.21356829714926051</v>
      </c>
      <c r="E170" s="18">
        <v>0.13095389625580761</v>
      </c>
      <c r="G170" s="18">
        <v>0.1670500442587553</v>
      </c>
      <c r="H170" s="18">
        <v>0.18842980696356609</v>
      </c>
      <c r="J170" s="18">
        <v>0.2104320064897702</v>
      </c>
      <c r="K170" s="18">
        <v>0.16971172562457129</v>
      </c>
      <c r="L170" s="18">
        <v>0.15277343018022951</v>
      </c>
      <c r="M170" s="18">
        <v>0.17199223015988649</v>
      </c>
      <c r="N170" s="18">
        <v>0.23012488521284019</v>
      </c>
      <c r="O170" s="18">
        <v>0.1314734516626869</v>
      </c>
      <c r="P170" s="18">
        <v>0.1822462180558046</v>
      </c>
      <c r="Q170" s="18">
        <v>0.2812510580525856</v>
      </c>
      <c r="R170" s="18">
        <v>0.19999103985469949</v>
      </c>
      <c r="S170" s="18">
        <v>0.15767796929319669</v>
      </c>
      <c r="T170" s="18">
        <v>7.9680623272928894E-2</v>
      </c>
      <c r="U170" s="18">
        <v>8.8979850163809091E-2</v>
      </c>
      <c r="W170" s="18">
        <v>0.1866803233969892</v>
      </c>
      <c r="X170" s="18">
        <v>0.19349074424034601</v>
      </c>
      <c r="Y170" s="18">
        <v>0.13466002349893641</v>
      </c>
      <c r="Z170" s="18">
        <v>0.17065765979559569</v>
      </c>
      <c r="AA170" s="18">
        <v>0.20138539583357529</v>
      </c>
      <c r="AB170" s="18">
        <v>0.1990115929970861</v>
      </c>
      <c r="AC170" s="18">
        <v>7.8450595158487804E-2</v>
      </c>
      <c r="AD170" s="18">
        <v>0</v>
      </c>
      <c r="AE170" s="18">
        <v>0.20600637666786409</v>
      </c>
      <c r="AG170" s="18">
        <v>0.17486061369349251</v>
      </c>
      <c r="AH170" s="18">
        <v>0.14090826338739901</v>
      </c>
    </row>
    <row r="171" spans="2:34" x14ac:dyDescent="0.35">
      <c r="B171" s="17" t="s">
        <v>105</v>
      </c>
      <c r="C171" s="18">
        <v>0.32370686412876593</v>
      </c>
      <c r="D171" s="18">
        <v>0.2815863872525361</v>
      </c>
      <c r="E171" s="18">
        <v>0.36250273180266529</v>
      </c>
      <c r="G171" s="18">
        <v>0.3491009738855575</v>
      </c>
      <c r="H171" s="18">
        <v>0.25608184008771179</v>
      </c>
      <c r="J171" s="18">
        <v>0.32125658343208291</v>
      </c>
      <c r="K171" s="18">
        <v>0.46541687188085562</v>
      </c>
      <c r="L171" s="18">
        <v>0.39939382579872651</v>
      </c>
      <c r="M171" s="18">
        <v>0.24617050683408609</v>
      </c>
      <c r="N171" s="18">
        <v>0.25717129273490169</v>
      </c>
      <c r="O171" s="18">
        <v>0.36160632919538882</v>
      </c>
      <c r="P171" s="18">
        <v>0.32113077638035969</v>
      </c>
      <c r="Q171" s="18">
        <v>0.26268477091156772</v>
      </c>
      <c r="R171" s="18">
        <v>0.13243367928718339</v>
      </c>
      <c r="S171" s="18">
        <v>0.20338266321469259</v>
      </c>
      <c r="T171" s="18">
        <v>0.38786120192118551</v>
      </c>
      <c r="U171" s="18">
        <v>0.22204029967238181</v>
      </c>
      <c r="W171" s="18">
        <v>0.35794311593047268</v>
      </c>
      <c r="X171" s="18">
        <v>0.29736402984724258</v>
      </c>
      <c r="Y171" s="18">
        <v>0.35432813423560128</v>
      </c>
      <c r="Z171" s="18">
        <v>0.29113247877286569</v>
      </c>
      <c r="AA171" s="18">
        <v>0.1824561960461781</v>
      </c>
      <c r="AB171" s="18">
        <v>0.44908185108848853</v>
      </c>
      <c r="AC171" s="18">
        <v>0.1985262949496864</v>
      </c>
      <c r="AD171" s="18">
        <v>0.130764855489164</v>
      </c>
      <c r="AE171" s="18">
        <v>0.21722226753631829</v>
      </c>
      <c r="AG171" s="18">
        <v>0.32790265463100898</v>
      </c>
      <c r="AH171" s="18">
        <v>0.1899016840941094</v>
      </c>
    </row>
    <row r="172" spans="2:34" x14ac:dyDescent="0.35">
      <c r="B172" s="17" t="s">
        <v>104</v>
      </c>
      <c r="C172" s="18">
        <v>0.34462571053161462</v>
      </c>
      <c r="D172" s="18">
        <v>0.33173903059699927</v>
      </c>
      <c r="E172" s="18">
        <v>0.36450032198792209</v>
      </c>
      <c r="G172" s="18">
        <v>0.35350719929366442</v>
      </c>
      <c r="H172" s="18">
        <v>0.32097412767219408</v>
      </c>
      <c r="J172" s="18">
        <v>0.28712886740335358</v>
      </c>
      <c r="K172" s="18">
        <v>0.24776966351788421</v>
      </c>
      <c r="L172" s="18">
        <v>0.27516763982628578</v>
      </c>
      <c r="M172" s="18">
        <v>0.47648200139606628</v>
      </c>
      <c r="N172" s="18">
        <v>0.32207360871356128</v>
      </c>
      <c r="O172" s="18">
        <v>0.3616079262080949</v>
      </c>
      <c r="P172" s="18">
        <v>0.42203047115384751</v>
      </c>
      <c r="Q172" s="18">
        <v>0.30819573505750308</v>
      </c>
      <c r="R172" s="18">
        <v>0.41528772508100809</v>
      </c>
      <c r="S172" s="18">
        <v>0.43555670427741799</v>
      </c>
      <c r="T172" s="18">
        <v>0.2952904191147947</v>
      </c>
      <c r="U172" s="18">
        <v>0.40000000000000008</v>
      </c>
      <c r="W172" s="18">
        <v>0.34019625027700651</v>
      </c>
      <c r="X172" s="18">
        <v>0.34129566439124898</v>
      </c>
      <c r="Y172" s="18">
        <v>0.26912144314272912</v>
      </c>
      <c r="Z172" s="18">
        <v>0.36604018126223847</v>
      </c>
      <c r="AA172" s="18">
        <v>0.43329190530602552</v>
      </c>
      <c r="AB172" s="18">
        <v>0.20300070265118841</v>
      </c>
      <c r="AC172" s="18">
        <v>0.57075934579272924</v>
      </c>
      <c r="AD172" s="18">
        <v>0.43322168222680169</v>
      </c>
      <c r="AE172" s="18">
        <v>0.57677135579581729</v>
      </c>
      <c r="AG172" s="18">
        <v>0.34082808797652681</v>
      </c>
      <c r="AH172" s="18">
        <v>0.53140959048291248</v>
      </c>
    </row>
    <row r="173" spans="2:34" x14ac:dyDescent="0.35">
      <c r="B173" s="17" t="s">
        <v>66</v>
      </c>
      <c r="C173" s="18">
        <v>2.7982449901480671E-2</v>
      </c>
      <c r="D173" s="18">
        <v>3.9256197385422777E-2</v>
      </c>
      <c r="E173" s="18">
        <v>1.603307307939528E-2</v>
      </c>
      <c r="G173" s="18">
        <v>2.9556861282841029E-2</v>
      </c>
      <c r="H173" s="18">
        <v>2.3789760788347721E-2</v>
      </c>
      <c r="J173" s="18">
        <v>6.4509588846221655E-2</v>
      </c>
      <c r="K173" s="18">
        <v>0</v>
      </c>
      <c r="L173" s="18">
        <v>3.8853044363067447E-2</v>
      </c>
      <c r="M173" s="18">
        <v>0</v>
      </c>
      <c r="N173" s="18">
        <v>4.6797558399019439E-2</v>
      </c>
      <c r="O173" s="18">
        <v>3.0774837008791269E-2</v>
      </c>
      <c r="P173" s="18">
        <v>0</v>
      </c>
      <c r="Q173" s="18">
        <v>2.4682587667945462E-2</v>
      </c>
      <c r="R173" s="18">
        <v>4.5711628030219928E-2</v>
      </c>
      <c r="S173" s="18">
        <v>4.9816826324624391E-2</v>
      </c>
      <c r="T173" s="18">
        <v>6.3862010006699749E-2</v>
      </c>
      <c r="U173" s="18">
        <v>0</v>
      </c>
      <c r="W173" s="18">
        <v>3.2110079368235567E-2</v>
      </c>
      <c r="X173" s="18">
        <v>2.307142673241451E-2</v>
      </c>
      <c r="Y173" s="18">
        <v>4.5868992223803431E-2</v>
      </c>
      <c r="Z173" s="18">
        <v>1.7587902965356391E-2</v>
      </c>
      <c r="AA173" s="18">
        <v>0</v>
      </c>
      <c r="AB173" s="18">
        <v>0</v>
      </c>
      <c r="AC173" s="18">
        <v>3.7995283649251067E-2</v>
      </c>
      <c r="AD173" s="18">
        <v>0</v>
      </c>
      <c r="AE173" s="18">
        <v>0</v>
      </c>
      <c r="AG173" s="18">
        <v>2.900584488863639E-2</v>
      </c>
      <c r="AH173" s="18">
        <v>0</v>
      </c>
    </row>
    <row r="175" spans="2:34" ht="101.5" x14ac:dyDescent="0.35">
      <c r="B175" s="14" t="s">
        <v>114</v>
      </c>
    </row>
    <row r="176" spans="2:34" x14ac:dyDescent="0.35">
      <c r="B176" s="15" t="s">
        <v>18</v>
      </c>
    </row>
    <row r="177" spans="2:34" x14ac:dyDescent="0.35">
      <c r="B177" s="11" t="s">
        <v>59</v>
      </c>
      <c r="C177" s="16">
        <v>501</v>
      </c>
      <c r="D177" s="16">
        <v>264</v>
      </c>
      <c r="E177" s="16">
        <v>233</v>
      </c>
      <c r="G177" s="16">
        <v>355</v>
      </c>
      <c r="H177" s="16">
        <v>146</v>
      </c>
      <c r="J177" s="16">
        <v>48</v>
      </c>
      <c r="K177" s="16">
        <v>37</v>
      </c>
      <c r="L177" s="16">
        <v>103</v>
      </c>
      <c r="M177" s="16">
        <v>43</v>
      </c>
      <c r="N177" s="16">
        <v>21</v>
      </c>
      <c r="O177" s="16">
        <v>39</v>
      </c>
      <c r="P177" s="16">
        <v>59</v>
      </c>
      <c r="Q177" s="16">
        <v>39</v>
      </c>
      <c r="R177" s="16">
        <v>54</v>
      </c>
      <c r="S177" s="16">
        <v>19</v>
      </c>
      <c r="T177" s="16">
        <v>29</v>
      </c>
      <c r="U177" s="16">
        <v>10</v>
      </c>
      <c r="W177" s="16">
        <v>217</v>
      </c>
      <c r="X177" s="16">
        <v>72</v>
      </c>
      <c r="Y177" s="16">
        <v>67</v>
      </c>
      <c r="Z177" s="16">
        <v>52</v>
      </c>
      <c r="AA177" s="16">
        <v>28</v>
      </c>
      <c r="AB177" s="16">
        <v>18</v>
      </c>
      <c r="AC177" s="16">
        <v>24</v>
      </c>
      <c r="AD177" s="16">
        <v>6</v>
      </c>
      <c r="AE177" s="16">
        <v>14</v>
      </c>
      <c r="AG177" s="16">
        <v>478</v>
      </c>
      <c r="AH177" s="16">
        <v>20</v>
      </c>
    </row>
    <row r="178" spans="2:34" x14ac:dyDescent="0.35">
      <c r="B178" s="12" t="s">
        <v>60</v>
      </c>
      <c r="C178" s="16">
        <v>504</v>
      </c>
      <c r="D178" s="16">
        <v>262</v>
      </c>
      <c r="E178" s="16">
        <v>238</v>
      </c>
      <c r="G178" s="16">
        <v>366</v>
      </c>
      <c r="H178" s="16">
        <v>138</v>
      </c>
      <c r="J178" s="16">
        <v>39</v>
      </c>
      <c r="K178" s="16">
        <v>51</v>
      </c>
      <c r="L178" s="16">
        <v>91</v>
      </c>
      <c r="M178" s="16">
        <v>36</v>
      </c>
      <c r="N178" s="16">
        <v>16</v>
      </c>
      <c r="O178" s="16">
        <v>49</v>
      </c>
      <c r="P178" s="16">
        <v>78</v>
      </c>
      <c r="Q178" s="16">
        <v>37</v>
      </c>
      <c r="R178" s="16">
        <v>45</v>
      </c>
      <c r="S178" s="16">
        <v>14</v>
      </c>
      <c r="T178" s="16">
        <v>32</v>
      </c>
      <c r="U178" s="16">
        <v>13</v>
      </c>
      <c r="W178" s="16">
        <v>216</v>
      </c>
      <c r="X178" s="16">
        <v>88</v>
      </c>
      <c r="Y178" s="16">
        <v>79</v>
      </c>
      <c r="Z178" s="16">
        <v>45</v>
      </c>
      <c r="AA178" s="16">
        <v>24</v>
      </c>
      <c r="AB178" s="16">
        <v>15</v>
      </c>
      <c r="AC178" s="16">
        <v>19</v>
      </c>
      <c r="AD178" s="16">
        <v>5</v>
      </c>
      <c r="AE178" s="16">
        <v>10</v>
      </c>
      <c r="AG178" s="16">
        <v>486</v>
      </c>
      <c r="AH178" s="16">
        <v>15</v>
      </c>
    </row>
    <row r="179" spans="2:34" x14ac:dyDescent="0.35">
      <c r="B179" s="17" t="s">
        <v>108</v>
      </c>
      <c r="C179" s="18">
        <v>4.1195992258519117E-2</v>
      </c>
      <c r="D179" s="18">
        <v>3.5707888147015768E-2</v>
      </c>
      <c r="E179" s="18">
        <v>4.3441843242642282E-2</v>
      </c>
      <c r="G179" s="18">
        <v>3.4797060293916722E-2</v>
      </c>
      <c r="H179" s="18">
        <v>5.8236476531750139E-2</v>
      </c>
      <c r="J179" s="18">
        <v>1.875274172603518E-2</v>
      </c>
      <c r="K179" s="18">
        <v>2.5041716329551211E-2</v>
      </c>
      <c r="L179" s="18">
        <v>4.1300293291524667E-2</v>
      </c>
      <c r="M179" s="18">
        <v>5.5428625839990447E-2</v>
      </c>
      <c r="N179" s="18">
        <v>8.5443346170755385E-2</v>
      </c>
      <c r="O179" s="18">
        <v>4.9330511441360622E-2</v>
      </c>
      <c r="P179" s="18">
        <v>0</v>
      </c>
      <c r="Q179" s="18">
        <v>5.5479049745544871E-2</v>
      </c>
      <c r="R179" s="18">
        <v>3.3612537392413003E-2</v>
      </c>
      <c r="S179" s="18">
        <v>0.1078611429685724</v>
      </c>
      <c r="T179" s="18">
        <v>0.1255561274148122</v>
      </c>
      <c r="U179" s="18">
        <v>0</v>
      </c>
      <c r="W179" s="18">
        <v>2.5016676174741331E-2</v>
      </c>
      <c r="X179" s="18">
        <v>2.3454709475924391E-2</v>
      </c>
      <c r="Y179" s="18">
        <v>5.1876467251713583E-2</v>
      </c>
      <c r="Z179" s="18">
        <v>8.7872611052751001E-2</v>
      </c>
      <c r="AA179" s="18">
        <v>5.7353664332478821E-2</v>
      </c>
      <c r="AB179" s="18">
        <v>8.6560636046536091E-2</v>
      </c>
      <c r="AC179" s="18">
        <v>3.5688519852694708E-2</v>
      </c>
      <c r="AD179" s="18">
        <v>0</v>
      </c>
      <c r="AE179" s="18">
        <v>0</v>
      </c>
      <c r="AG179" s="18">
        <v>3.8775990712931523E-2</v>
      </c>
      <c r="AH179" s="18">
        <v>0</v>
      </c>
    </row>
    <row r="180" spans="2:34" x14ac:dyDescent="0.35">
      <c r="B180" s="17" t="s">
        <v>107</v>
      </c>
      <c r="C180" s="18">
        <v>9.486017287151087E-2</v>
      </c>
      <c r="D180" s="18">
        <v>8.6489630099813503E-2</v>
      </c>
      <c r="E180" s="18">
        <v>0.1056408370944244</v>
      </c>
      <c r="G180" s="18">
        <v>8.6807635004431366E-2</v>
      </c>
      <c r="H180" s="18">
        <v>0.11630424285735121</v>
      </c>
      <c r="J180" s="18">
        <v>0.17933304089986341</v>
      </c>
      <c r="K180" s="18">
        <v>0.11710173897668889</v>
      </c>
      <c r="L180" s="18">
        <v>8.2084883507731785E-2</v>
      </c>
      <c r="M180" s="18">
        <v>0.1163628632498955</v>
      </c>
      <c r="N180" s="18">
        <v>9.3595116798038877E-2</v>
      </c>
      <c r="O180" s="18">
        <v>0.18219671123073111</v>
      </c>
      <c r="P180" s="18">
        <v>8.7954295108402705E-2</v>
      </c>
      <c r="Q180" s="18">
        <v>3.079646207759941E-2</v>
      </c>
      <c r="R180" s="18">
        <v>5.1764159976584977E-2</v>
      </c>
      <c r="S180" s="18">
        <v>6.2156449047076491E-2</v>
      </c>
      <c r="T180" s="18">
        <v>3.9840311636464447E-2</v>
      </c>
      <c r="U180" s="18">
        <v>0</v>
      </c>
      <c r="W180" s="18">
        <v>9.0023938179265239E-2</v>
      </c>
      <c r="X180" s="18">
        <v>0.13379047229049881</v>
      </c>
      <c r="Y180" s="18">
        <v>7.6409277929560621E-2</v>
      </c>
      <c r="Z180" s="18">
        <v>0.1093717521770961</v>
      </c>
      <c r="AA180" s="18">
        <v>0</v>
      </c>
      <c r="AB180" s="18">
        <v>9.982801446301702E-2</v>
      </c>
      <c r="AC180" s="18">
        <v>7.856919442782527E-2</v>
      </c>
      <c r="AD180" s="18">
        <v>0.30901534005372472</v>
      </c>
      <c r="AE180" s="18">
        <v>0.11715037158363539</v>
      </c>
      <c r="AG180" s="18">
        <v>9.2842439072918531E-2</v>
      </c>
      <c r="AH180" s="18">
        <v>0.1777797931289499</v>
      </c>
    </row>
    <row r="181" spans="2:34" x14ac:dyDescent="0.35">
      <c r="B181" s="17" t="s">
        <v>111</v>
      </c>
      <c r="C181" s="18">
        <v>0.18182339859161839</v>
      </c>
      <c r="D181" s="18">
        <v>0.21235391989135549</v>
      </c>
      <c r="E181" s="18">
        <v>0.1512133609556145</v>
      </c>
      <c r="G181" s="18">
        <v>0.18680558608628769</v>
      </c>
      <c r="H181" s="18">
        <v>0.16855573328140039</v>
      </c>
      <c r="J181" s="18">
        <v>0.2141547727015895</v>
      </c>
      <c r="K181" s="18">
        <v>0.18589559502007899</v>
      </c>
      <c r="L181" s="18">
        <v>0.15618277115902629</v>
      </c>
      <c r="M181" s="18">
        <v>7.2138958619945626E-2</v>
      </c>
      <c r="N181" s="18">
        <v>8.5443346170755385E-2</v>
      </c>
      <c r="O181" s="18">
        <v>0.23013447454540811</v>
      </c>
      <c r="P181" s="18">
        <v>0.16386796936837081</v>
      </c>
      <c r="Q181" s="18">
        <v>0.18682022214269189</v>
      </c>
      <c r="R181" s="18">
        <v>0.26956856337784318</v>
      </c>
      <c r="S181" s="18">
        <v>0.1412262141676161</v>
      </c>
      <c r="T181" s="18">
        <v>0.27654021353228159</v>
      </c>
      <c r="U181" s="18">
        <v>8.8979850163809091E-2</v>
      </c>
      <c r="W181" s="18">
        <v>0.15689696542146081</v>
      </c>
      <c r="X181" s="18">
        <v>0.26386322049017658</v>
      </c>
      <c r="Y181" s="18">
        <v>0.2254976668866491</v>
      </c>
      <c r="Z181" s="18">
        <v>0.16332411834782171</v>
      </c>
      <c r="AA181" s="18">
        <v>0.20080693221486839</v>
      </c>
      <c r="AB181" s="18">
        <v>0.15057819012581411</v>
      </c>
      <c r="AC181" s="18">
        <v>0.1172126763131373</v>
      </c>
      <c r="AD181" s="18">
        <v>0</v>
      </c>
      <c r="AE181" s="18">
        <v>0</v>
      </c>
      <c r="AG181" s="18">
        <v>0.1884731792692006</v>
      </c>
      <c r="AH181" s="18">
        <v>0</v>
      </c>
    </row>
    <row r="182" spans="2:34" x14ac:dyDescent="0.35">
      <c r="B182" s="17" t="s">
        <v>105</v>
      </c>
      <c r="C182" s="18">
        <v>0.35676009021854288</v>
      </c>
      <c r="D182" s="18">
        <v>0.34761184675379692</v>
      </c>
      <c r="E182" s="18">
        <v>0.36744302154668418</v>
      </c>
      <c r="G182" s="18">
        <v>0.36733614408925958</v>
      </c>
      <c r="H182" s="18">
        <v>0.32859584645821871</v>
      </c>
      <c r="J182" s="18">
        <v>0.31769477811479391</v>
      </c>
      <c r="K182" s="18">
        <v>0.44349298973570578</v>
      </c>
      <c r="L182" s="18">
        <v>0.33558766628517989</v>
      </c>
      <c r="M182" s="18">
        <v>0.44750982613679791</v>
      </c>
      <c r="N182" s="18">
        <v>0.4091557183018622</v>
      </c>
      <c r="O182" s="18">
        <v>0.23217046930387639</v>
      </c>
      <c r="P182" s="18">
        <v>0.36517997742011882</v>
      </c>
      <c r="Q182" s="18">
        <v>0.37319514071345122</v>
      </c>
      <c r="R182" s="18">
        <v>0.45178018841718359</v>
      </c>
      <c r="S182" s="18">
        <v>0.16179010169632529</v>
      </c>
      <c r="T182" s="18">
        <v>0.29235882679851077</v>
      </c>
      <c r="U182" s="18">
        <v>0.37795970032761822</v>
      </c>
      <c r="W182" s="18">
        <v>0.38410541793913278</v>
      </c>
      <c r="X182" s="18">
        <v>0.37872432926234378</v>
      </c>
      <c r="Y182" s="18">
        <v>0.28792613539800138</v>
      </c>
      <c r="Z182" s="18">
        <v>0.24883641188809641</v>
      </c>
      <c r="AA182" s="18">
        <v>0.32790550564158638</v>
      </c>
      <c r="AB182" s="18">
        <v>0.43241832996295831</v>
      </c>
      <c r="AC182" s="18">
        <v>0.50330241439696932</v>
      </c>
      <c r="AD182" s="18">
        <v>0.47437381883287433</v>
      </c>
      <c r="AE182" s="18">
        <v>0.31729416348900108</v>
      </c>
      <c r="AG182" s="18">
        <v>0.35848274229736438</v>
      </c>
      <c r="AH182" s="18">
        <v>0.36693140949579939</v>
      </c>
    </row>
    <row r="183" spans="2:34" x14ac:dyDescent="0.35">
      <c r="B183" s="17" t="s">
        <v>104</v>
      </c>
      <c r="C183" s="18">
        <v>0.31109688915911299</v>
      </c>
      <c r="D183" s="18">
        <v>0.30065374766929043</v>
      </c>
      <c r="E183" s="18">
        <v>0.32456344654267011</v>
      </c>
      <c r="G183" s="18">
        <v>0.30664202093795512</v>
      </c>
      <c r="H183" s="18">
        <v>0.32296029265861809</v>
      </c>
      <c r="J183" s="18">
        <v>0.2308719656607266</v>
      </c>
      <c r="K183" s="18">
        <v>0.22846795993797511</v>
      </c>
      <c r="L183" s="18">
        <v>0.36387758211916899</v>
      </c>
      <c r="M183" s="18">
        <v>0.28634740330339498</v>
      </c>
      <c r="N183" s="18">
        <v>0.27956491415956841</v>
      </c>
      <c r="O183" s="18">
        <v>0.30616783347862342</v>
      </c>
      <c r="P183" s="18">
        <v>0.38299775810310782</v>
      </c>
      <c r="Q183" s="18">
        <v>0.32291266324311269</v>
      </c>
      <c r="R183" s="18">
        <v>0.193274550835975</v>
      </c>
      <c r="S183" s="18">
        <v>0.52696609212040979</v>
      </c>
      <c r="T183" s="18">
        <v>0.23377351561458121</v>
      </c>
      <c r="U183" s="18">
        <v>0.53306044950857279</v>
      </c>
      <c r="W183" s="18">
        <v>0.3243300665400205</v>
      </c>
      <c r="X183" s="18">
        <v>0.18717289997523159</v>
      </c>
      <c r="Y183" s="18">
        <v>0.34478026354744018</v>
      </c>
      <c r="Z183" s="18">
        <v>0.37407669802286692</v>
      </c>
      <c r="AA183" s="18">
        <v>0.41393389781106638</v>
      </c>
      <c r="AB183" s="18">
        <v>0.23061482940167441</v>
      </c>
      <c r="AC183" s="18">
        <v>0.2652271950093732</v>
      </c>
      <c r="AD183" s="18">
        <v>0.2166108411134009</v>
      </c>
      <c r="AE183" s="18">
        <v>0.56555546492736319</v>
      </c>
      <c r="AG183" s="18">
        <v>0.30664053798379581</v>
      </c>
      <c r="AH183" s="18">
        <v>0.45528879737525091</v>
      </c>
    </row>
    <row r="184" spans="2:34" x14ac:dyDescent="0.35">
      <c r="B184" s="17" t="s">
        <v>66</v>
      </c>
      <c r="C184" s="18">
        <v>1.426345690069567E-2</v>
      </c>
      <c r="D184" s="18">
        <v>1.7182967438727999E-2</v>
      </c>
      <c r="E184" s="18">
        <v>7.6974906179646174E-3</v>
      </c>
      <c r="G184" s="18">
        <v>1.7611553588149531E-2</v>
      </c>
      <c r="H184" s="18">
        <v>5.3474082126613214E-3</v>
      </c>
      <c r="J184" s="18">
        <v>3.9192700896991513E-2</v>
      </c>
      <c r="K184" s="18">
        <v>0</v>
      </c>
      <c r="L184" s="18">
        <v>2.0966803637368001E-2</v>
      </c>
      <c r="M184" s="18">
        <v>2.2212322849975191E-2</v>
      </c>
      <c r="N184" s="18">
        <v>4.6797558399019439E-2</v>
      </c>
      <c r="O184" s="18">
        <v>0</v>
      </c>
      <c r="P184" s="18">
        <v>0</v>
      </c>
      <c r="Q184" s="18">
        <v>3.079646207759941E-2</v>
      </c>
      <c r="R184" s="18">
        <v>0</v>
      </c>
      <c r="S184" s="18">
        <v>0</v>
      </c>
      <c r="T184" s="18">
        <v>3.1931005003349867E-2</v>
      </c>
      <c r="U184" s="18">
        <v>0</v>
      </c>
      <c r="W184" s="18">
        <v>1.9626935745379381E-2</v>
      </c>
      <c r="X184" s="18">
        <v>1.299436850582486E-2</v>
      </c>
      <c r="Y184" s="18">
        <v>1.351018898663498E-2</v>
      </c>
      <c r="Z184" s="18">
        <v>1.6518408511368009E-2</v>
      </c>
      <c r="AA184" s="18">
        <v>0</v>
      </c>
      <c r="AB184" s="18">
        <v>0</v>
      </c>
      <c r="AC184" s="18">
        <v>0</v>
      </c>
      <c r="AD184" s="18">
        <v>0</v>
      </c>
      <c r="AE184" s="18">
        <v>0</v>
      </c>
      <c r="AG184" s="18">
        <v>1.47851106637892E-2</v>
      </c>
      <c r="AH184" s="18">
        <v>0</v>
      </c>
    </row>
    <row r="186" spans="2:34" ht="72.5" x14ac:dyDescent="0.35">
      <c r="B186" s="14" t="s">
        <v>115</v>
      </c>
    </row>
    <row r="187" spans="2:34" x14ac:dyDescent="0.35">
      <c r="B187" s="15" t="s">
        <v>18</v>
      </c>
    </row>
    <row r="188" spans="2:34" x14ac:dyDescent="0.35">
      <c r="B188" s="11" t="s">
        <v>59</v>
      </c>
      <c r="C188" s="16">
        <v>501</v>
      </c>
      <c r="D188" s="16">
        <v>264</v>
      </c>
      <c r="E188" s="16">
        <v>233</v>
      </c>
      <c r="G188" s="16">
        <v>355</v>
      </c>
      <c r="H188" s="16">
        <v>146</v>
      </c>
      <c r="J188" s="16">
        <v>48</v>
      </c>
      <c r="K188" s="16">
        <v>37</v>
      </c>
      <c r="L188" s="16">
        <v>103</v>
      </c>
      <c r="M188" s="16">
        <v>43</v>
      </c>
      <c r="N188" s="16">
        <v>21</v>
      </c>
      <c r="O188" s="16">
        <v>39</v>
      </c>
      <c r="P188" s="16">
        <v>59</v>
      </c>
      <c r="Q188" s="16">
        <v>39</v>
      </c>
      <c r="R188" s="16">
        <v>54</v>
      </c>
      <c r="S188" s="16">
        <v>19</v>
      </c>
      <c r="T188" s="16">
        <v>29</v>
      </c>
      <c r="U188" s="16">
        <v>10</v>
      </c>
      <c r="W188" s="16">
        <v>217</v>
      </c>
      <c r="X188" s="16">
        <v>72</v>
      </c>
      <c r="Y188" s="16">
        <v>67</v>
      </c>
      <c r="Z188" s="16">
        <v>52</v>
      </c>
      <c r="AA188" s="16">
        <v>28</v>
      </c>
      <c r="AB188" s="16">
        <v>18</v>
      </c>
      <c r="AC188" s="16">
        <v>24</v>
      </c>
      <c r="AD188" s="16">
        <v>6</v>
      </c>
      <c r="AE188" s="16">
        <v>14</v>
      </c>
      <c r="AG188" s="16">
        <v>478</v>
      </c>
      <c r="AH188" s="16">
        <v>20</v>
      </c>
    </row>
    <row r="189" spans="2:34" x14ac:dyDescent="0.35">
      <c r="B189" s="12" t="s">
        <v>60</v>
      </c>
      <c r="C189" s="16">
        <v>504</v>
      </c>
      <c r="D189" s="16">
        <v>262</v>
      </c>
      <c r="E189" s="16">
        <v>238</v>
      </c>
      <c r="G189" s="16">
        <v>366</v>
      </c>
      <c r="H189" s="16">
        <v>138</v>
      </c>
      <c r="J189" s="16">
        <v>39</v>
      </c>
      <c r="K189" s="16">
        <v>51</v>
      </c>
      <c r="L189" s="16">
        <v>91</v>
      </c>
      <c r="M189" s="16">
        <v>36</v>
      </c>
      <c r="N189" s="16">
        <v>16</v>
      </c>
      <c r="O189" s="16">
        <v>49</v>
      </c>
      <c r="P189" s="16">
        <v>78</v>
      </c>
      <c r="Q189" s="16">
        <v>37</v>
      </c>
      <c r="R189" s="16">
        <v>45</v>
      </c>
      <c r="S189" s="16">
        <v>14</v>
      </c>
      <c r="T189" s="16">
        <v>32</v>
      </c>
      <c r="U189" s="16">
        <v>13</v>
      </c>
      <c r="W189" s="16">
        <v>216</v>
      </c>
      <c r="X189" s="16">
        <v>88</v>
      </c>
      <c r="Y189" s="16">
        <v>79</v>
      </c>
      <c r="Z189" s="16">
        <v>45</v>
      </c>
      <c r="AA189" s="16">
        <v>24</v>
      </c>
      <c r="AB189" s="16">
        <v>15</v>
      </c>
      <c r="AC189" s="16">
        <v>19</v>
      </c>
      <c r="AD189" s="16">
        <v>5</v>
      </c>
      <c r="AE189" s="16">
        <v>10</v>
      </c>
      <c r="AG189" s="16">
        <v>486</v>
      </c>
      <c r="AH189" s="16">
        <v>15</v>
      </c>
    </row>
    <row r="190" spans="2:34" x14ac:dyDescent="0.35">
      <c r="B190" s="17" t="s">
        <v>108</v>
      </c>
      <c r="C190" s="18">
        <v>6.543808196134264E-2</v>
      </c>
      <c r="D190" s="18">
        <v>7.2105381390166354E-2</v>
      </c>
      <c r="E190" s="18">
        <v>5.9178088657662907E-2</v>
      </c>
      <c r="G190" s="18">
        <v>5.9226938486733313E-2</v>
      </c>
      <c r="H190" s="18">
        <v>8.197848171607551E-2</v>
      </c>
      <c r="J190" s="18">
        <v>5.7945442623026699E-2</v>
      </c>
      <c r="K190" s="18">
        <v>8.9533468658357596E-2</v>
      </c>
      <c r="L190" s="18">
        <v>5.5335377398799013E-2</v>
      </c>
      <c r="M190" s="18">
        <v>7.7640948689965655E-2</v>
      </c>
      <c r="N190" s="18">
        <v>0.14425861200244669</v>
      </c>
      <c r="O190" s="18">
        <v>7.335252053025626E-2</v>
      </c>
      <c r="P190" s="18">
        <v>5.0658546047455358E-2</v>
      </c>
      <c r="Q190" s="18">
        <v>0</v>
      </c>
      <c r="R190" s="18">
        <v>6.2351160801471149E-2</v>
      </c>
      <c r="S190" s="18">
        <v>0.1535658368900682</v>
      </c>
      <c r="T190" s="18">
        <v>5.8590517218977539E-2</v>
      </c>
      <c r="U190" s="18">
        <v>0.11102014983619091</v>
      </c>
      <c r="W190" s="18">
        <v>4.7768391907308291E-2</v>
      </c>
      <c r="X190" s="18">
        <v>7.1528886739300593E-2</v>
      </c>
      <c r="Y190" s="18">
        <v>7.4600819074017041E-2</v>
      </c>
      <c r="Z190" s="18">
        <v>0.12293130447517769</v>
      </c>
      <c r="AA190" s="18">
        <v>0.101556865682119</v>
      </c>
      <c r="AB190" s="18">
        <v>5.075017566279711E-2</v>
      </c>
      <c r="AC190" s="18">
        <v>0</v>
      </c>
      <c r="AD190" s="18">
        <v>0.18620210267376491</v>
      </c>
      <c r="AE190" s="18">
        <v>0</v>
      </c>
      <c r="AG190" s="18">
        <v>6.4233389463471055E-2</v>
      </c>
      <c r="AH190" s="18">
        <v>5.8839953252808407E-2</v>
      </c>
    </row>
    <row r="191" spans="2:34" x14ac:dyDescent="0.35">
      <c r="B191" s="17" t="s">
        <v>107</v>
      </c>
      <c r="C191" s="18">
        <v>7.9372502267515646E-2</v>
      </c>
      <c r="D191" s="18">
        <v>7.1930518467447163E-2</v>
      </c>
      <c r="E191" s="18">
        <v>8.8875311130037035E-2</v>
      </c>
      <c r="G191" s="18">
        <v>6.9959210503076061E-2</v>
      </c>
      <c r="H191" s="18">
        <v>0.1044402871976582</v>
      </c>
      <c r="J191" s="18">
        <v>0.1523051728437527</v>
      </c>
      <c r="K191" s="18">
        <v>6.1965198340026333E-2</v>
      </c>
      <c r="L191" s="18">
        <v>8.2327235079530658E-2</v>
      </c>
      <c r="M191" s="18">
        <v>4.2388949145591E-2</v>
      </c>
      <c r="N191" s="18">
        <v>0.13610381135203181</v>
      </c>
      <c r="O191" s="18">
        <v>0.1047706041708322</v>
      </c>
      <c r="P191" s="18">
        <v>9.4291922947401879E-2</v>
      </c>
      <c r="Q191" s="18">
        <v>0</v>
      </c>
      <c r="R191" s="18">
        <v>0.13243367928718339</v>
      </c>
      <c r="S191" s="18">
        <v>0</v>
      </c>
      <c r="T191" s="18">
        <v>3.1931005003349867E-2</v>
      </c>
      <c r="U191" s="18">
        <v>0</v>
      </c>
      <c r="W191" s="18">
        <v>7.1888524652351418E-2</v>
      </c>
      <c r="X191" s="18">
        <v>9.0113247645611766E-2</v>
      </c>
      <c r="Y191" s="18">
        <v>5.3651589622002643E-2</v>
      </c>
      <c r="Z191" s="18">
        <v>0.1111627937877321</v>
      </c>
      <c r="AA191" s="18">
        <v>3.0044094585659129E-2</v>
      </c>
      <c r="AB191" s="18">
        <v>0.19965602892603401</v>
      </c>
      <c r="AC191" s="18">
        <v>0.1117976864205343</v>
      </c>
      <c r="AD191" s="18">
        <v>0.12281323737995981</v>
      </c>
      <c r="AE191" s="18">
        <v>8.8856005084228792E-2</v>
      </c>
      <c r="AG191" s="18">
        <v>7.9201714889384323E-2</v>
      </c>
      <c r="AH191" s="18">
        <v>9.9586506685363979E-2</v>
      </c>
    </row>
    <row r="192" spans="2:34" x14ac:dyDescent="0.35">
      <c r="B192" s="17" t="s">
        <v>111</v>
      </c>
      <c r="C192" s="18">
        <v>0.10115269963923609</v>
      </c>
      <c r="D192" s="18">
        <v>0.11958519906620491</v>
      </c>
      <c r="E192" s="18">
        <v>8.2529904893099068E-2</v>
      </c>
      <c r="G192" s="18">
        <v>0.1013365193871989</v>
      </c>
      <c r="H192" s="18">
        <v>0.1006631839604327</v>
      </c>
      <c r="J192" s="18">
        <v>0.122639755025738</v>
      </c>
      <c r="K192" s="18">
        <v>0.11710173897668889</v>
      </c>
      <c r="L192" s="18">
        <v>7.9246672167862117E-2</v>
      </c>
      <c r="M192" s="18">
        <v>0.1147300870270655</v>
      </c>
      <c r="N192" s="18">
        <v>0.18719023359607781</v>
      </c>
      <c r="O192" s="18">
        <v>7.8069353691683607E-2</v>
      </c>
      <c r="P192" s="18">
        <v>3.9939065049000418E-2</v>
      </c>
      <c r="Q192" s="18">
        <v>0.17640683297114981</v>
      </c>
      <c r="R192" s="18">
        <v>9.1592978612856729E-2</v>
      </c>
      <c r="S192" s="18">
        <v>0.24908735713618849</v>
      </c>
      <c r="T192" s="18">
        <v>0.14090688688576761</v>
      </c>
      <c r="U192" s="18">
        <v>0</v>
      </c>
      <c r="W192" s="18">
        <v>9.6635191479106472E-2</v>
      </c>
      <c r="X192" s="18">
        <v>0.1252900403275588</v>
      </c>
      <c r="Y192" s="18">
        <v>8.027685944766598E-2</v>
      </c>
      <c r="Z192" s="18">
        <v>0.1804569557327155</v>
      </c>
      <c r="AA192" s="18">
        <v>0.1228411990295567</v>
      </c>
      <c r="AB192" s="18">
        <v>5.6225478475275023E-2</v>
      </c>
      <c r="AC192" s="18">
        <v>4.3528872811191562E-2</v>
      </c>
      <c r="AD192" s="18">
        <v>0</v>
      </c>
      <c r="AE192" s="18">
        <v>0</v>
      </c>
      <c r="AG192" s="18">
        <v>0.1048521314657033</v>
      </c>
      <c r="AH192" s="18">
        <v>0</v>
      </c>
    </row>
    <row r="193" spans="2:34" x14ac:dyDescent="0.35">
      <c r="B193" s="17" t="s">
        <v>105</v>
      </c>
      <c r="C193" s="18">
        <v>0.36500034578318308</v>
      </c>
      <c r="D193" s="18">
        <v>0.33988322497513951</v>
      </c>
      <c r="E193" s="18">
        <v>0.39867564293381041</v>
      </c>
      <c r="G193" s="18">
        <v>0.36885037614200389</v>
      </c>
      <c r="H193" s="18">
        <v>0.35474763765253442</v>
      </c>
      <c r="J193" s="18">
        <v>0.31110353669614071</v>
      </c>
      <c r="K193" s="18">
        <v>0.44623842372520861</v>
      </c>
      <c r="L193" s="18">
        <v>0.31617381143250828</v>
      </c>
      <c r="M193" s="18">
        <v>0.38599993377333552</v>
      </c>
      <c r="N193" s="18">
        <v>0.1635761759368628</v>
      </c>
      <c r="O193" s="18">
        <v>0.5464838788290789</v>
      </c>
      <c r="P193" s="18">
        <v>0.35578424574134759</v>
      </c>
      <c r="Q193" s="18">
        <v>0.39039479789590947</v>
      </c>
      <c r="R193" s="18">
        <v>0.29075033884277979</v>
      </c>
      <c r="S193" s="18">
        <v>0.2198344183402732</v>
      </c>
      <c r="T193" s="18">
        <v>0.26863090689916702</v>
      </c>
      <c r="U193" s="18">
        <v>0.68897985016380914</v>
      </c>
      <c r="W193" s="18">
        <v>0.39693026708980378</v>
      </c>
      <c r="X193" s="18">
        <v>0.34046079030420878</v>
      </c>
      <c r="Y193" s="18">
        <v>0.31596909600364032</v>
      </c>
      <c r="Z193" s="18">
        <v>0.37626628173130061</v>
      </c>
      <c r="AA193" s="18">
        <v>0.37361017047374412</v>
      </c>
      <c r="AB193" s="18">
        <v>0.3211455304571319</v>
      </c>
      <c r="AC193" s="18">
        <v>0.42035419584853978</v>
      </c>
      <c r="AD193" s="18">
        <v>0.34737569660256479</v>
      </c>
      <c r="AE193" s="18">
        <v>0.27781133910051231</v>
      </c>
      <c r="AG193" s="18">
        <v>0.3690965178645037</v>
      </c>
      <c r="AH193" s="18">
        <v>0.29979370924943521</v>
      </c>
    </row>
    <row r="194" spans="2:34" x14ac:dyDescent="0.35">
      <c r="B194" s="17" t="s">
        <v>104</v>
      </c>
      <c r="C194" s="18">
        <v>0.38533133495451422</v>
      </c>
      <c r="D194" s="18">
        <v>0.39243000461912048</v>
      </c>
      <c r="E194" s="18">
        <v>0.36737189082050592</v>
      </c>
      <c r="G194" s="18">
        <v>0.39553062926230309</v>
      </c>
      <c r="H194" s="18">
        <v>0.35817040947329931</v>
      </c>
      <c r="J194" s="18">
        <v>0.33556613364038562</v>
      </c>
      <c r="K194" s="18">
        <v>0.28516117029971871</v>
      </c>
      <c r="L194" s="18">
        <v>0.45527821551426673</v>
      </c>
      <c r="M194" s="18">
        <v>0.37924008136404219</v>
      </c>
      <c r="N194" s="18">
        <v>0.36887116711258078</v>
      </c>
      <c r="O194" s="18">
        <v>0.19732364277814851</v>
      </c>
      <c r="P194" s="18">
        <v>0.45932622021479491</v>
      </c>
      <c r="Q194" s="18">
        <v>0.43319836913294008</v>
      </c>
      <c r="R194" s="18">
        <v>0.42287184245570858</v>
      </c>
      <c r="S194" s="18">
        <v>0.37751238763346989</v>
      </c>
      <c r="T194" s="18">
        <v>0.49994068399273811</v>
      </c>
      <c r="U194" s="18">
        <v>0.2</v>
      </c>
      <c r="W194" s="18">
        <v>0.38306653394592688</v>
      </c>
      <c r="X194" s="18">
        <v>0.37260703498331998</v>
      </c>
      <c r="Y194" s="18">
        <v>0.46199144686603921</v>
      </c>
      <c r="Z194" s="18">
        <v>0.2091826642730743</v>
      </c>
      <c r="AA194" s="18">
        <v>0.37194767022892122</v>
      </c>
      <c r="AB194" s="18">
        <v>0.37222278647876189</v>
      </c>
      <c r="AC194" s="18">
        <v>0.42431924491973427</v>
      </c>
      <c r="AD194" s="18">
        <v>0.34360896334371038</v>
      </c>
      <c r="AE194" s="18">
        <v>0.63333265581525855</v>
      </c>
      <c r="AG194" s="18">
        <v>0.37877570761036677</v>
      </c>
      <c r="AH194" s="18">
        <v>0.54177983081239256</v>
      </c>
    </row>
    <row r="195" spans="2:34" x14ac:dyDescent="0.35">
      <c r="B195" s="17" t="s">
        <v>66</v>
      </c>
      <c r="C195" s="18">
        <v>3.705035394208371E-3</v>
      </c>
      <c r="D195" s="18">
        <v>4.0656714819216231E-3</v>
      </c>
      <c r="E195" s="18">
        <v>3.3691615648848289E-3</v>
      </c>
      <c r="G195" s="18">
        <v>5.0963262186849182E-3</v>
      </c>
      <c r="H195" s="18">
        <v>0</v>
      </c>
      <c r="J195" s="18">
        <v>2.043995917095633E-2</v>
      </c>
      <c r="K195" s="18">
        <v>0</v>
      </c>
      <c r="L195" s="18">
        <v>1.163868840703294E-2</v>
      </c>
      <c r="M195" s="18">
        <v>0</v>
      </c>
      <c r="N195" s="18">
        <v>0</v>
      </c>
      <c r="O195" s="18">
        <v>0</v>
      </c>
      <c r="P195" s="18">
        <v>0</v>
      </c>
      <c r="Q195" s="18">
        <v>0</v>
      </c>
      <c r="R195" s="18">
        <v>0</v>
      </c>
      <c r="S195" s="18">
        <v>0</v>
      </c>
      <c r="T195" s="18">
        <v>0</v>
      </c>
      <c r="U195" s="18">
        <v>0</v>
      </c>
      <c r="W195" s="18">
        <v>3.711090925503078E-3</v>
      </c>
      <c r="X195" s="18">
        <v>0</v>
      </c>
      <c r="Y195" s="18">
        <v>1.351018898663498E-2</v>
      </c>
      <c r="Z195" s="18">
        <v>0</v>
      </c>
      <c r="AA195" s="18">
        <v>0</v>
      </c>
      <c r="AB195" s="18">
        <v>0</v>
      </c>
      <c r="AC195" s="18">
        <v>0</v>
      </c>
      <c r="AD195" s="18">
        <v>0</v>
      </c>
      <c r="AE195" s="18">
        <v>0</v>
      </c>
      <c r="AG195" s="18">
        <v>3.8405387065708358E-3</v>
      </c>
      <c r="AH195" s="18">
        <v>0</v>
      </c>
    </row>
    <row r="197" spans="2:34" ht="87" x14ac:dyDescent="0.35">
      <c r="B197" s="14" t="s">
        <v>116</v>
      </c>
    </row>
    <row r="198" spans="2:34" x14ac:dyDescent="0.35">
      <c r="B198" s="15" t="s">
        <v>18</v>
      </c>
    </row>
    <row r="199" spans="2:34" x14ac:dyDescent="0.35">
      <c r="B199" s="11" t="s">
        <v>59</v>
      </c>
      <c r="C199" s="16">
        <v>501</v>
      </c>
      <c r="D199" s="16">
        <v>264</v>
      </c>
      <c r="E199" s="16">
        <v>233</v>
      </c>
      <c r="G199" s="16">
        <v>355</v>
      </c>
      <c r="H199" s="16">
        <v>146</v>
      </c>
      <c r="J199" s="16">
        <v>48</v>
      </c>
      <c r="K199" s="16">
        <v>37</v>
      </c>
      <c r="L199" s="16">
        <v>103</v>
      </c>
      <c r="M199" s="16">
        <v>43</v>
      </c>
      <c r="N199" s="16">
        <v>21</v>
      </c>
      <c r="O199" s="16">
        <v>39</v>
      </c>
      <c r="P199" s="16">
        <v>59</v>
      </c>
      <c r="Q199" s="16">
        <v>39</v>
      </c>
      <c r="R199" s="16">
        <v>54</v>
      </c>
      <c r="S199" s="16">
        <v>19</v>
      </c>
      <c r="T199" s="16">
        <v>29</v>
      </c>
      <c r="U199" s="16">
        <v>10</v>
      </c>
      <c r="W199" s="16">
        <v>217</v>
      </c>
      <c r="X199" s="16">
        <v>72</v>
      </c>
      <c r="Y199" s="16">
        <v>67</v>
      </c>
      <c r="Z199" s="16">
        <v>52</v>
      </c>
      <c r="AA199" s="16">
        <v>28</v>
      </c>
      <c r="AB199" s="16">
        <v>18</v>
      </c>
      <c r="AC199" s="16">
        <v>24</v>
      </c>
      <c r="AD199" s="16">
        <v>6</v>
      </c>
      <c r="AE199" s="16">
        <v>14</v>
      </c>
      <c r="AG199" s="16">
        <v>478</v>
      </c>
      <c r="AH199" s="16">
        <v>20</v>
      </c>
    </row>
    <row r="200" spans="2:34" x14ac:dyDescent="0.35">
      <c r="B200" s="12" t="s">
        <v>60</v>
      </c>
      <c r="C200" s="16">
        <v>504</v>
      </c>
      <c r="D200" s="16">
        <v>262</v>
      </c>
      <c r="E200" s="16">
        <v>238</v>
      </c>
      <c r="G200" s="16">
        <v>366</v>
      </c>
      <c r="H200" s="16">
        <v>138</v>
      </c>
      <c r="J200" s="16">
        <v>39</v>
      </c>
      <c r="K200" s="16">
        <v>51</v>
      </c>
      <c r="L200" s="16">
        <v>91</v>
      </c>
      <c r="M200" s="16">
        <v>36</v>
      </c>
      <c r="N200" s="16">
        <v>16</v>
      </c>
      <c r="O200" s="16">
        <v>49</v>
      </c>
      <c r="P200" s="16">
        <v>78</v>
      </c>
      <c r="Q200" s="16">
        <v>37</v>
      </c>
      <c r="R200" s="16">
        <v>45</v>
      </c>
      <c r="S200" s="16">
        <v>14</v>
      </c>
      <c r="T200" s="16">
        <v>32</v>
      </c>
      <c r="U200" s="16">
        <v>13</v>
      </c>
      <c r="W200" s="16">
        <v>216</v>
      </c>
      <c r="X200" s="16">
        <v>88</v>
      </c>
      <c r="Y200" s="16">
        <v>79</v>
      </c>
      <c r="Z200" s="16">
        <v>45</v>
      </c>
      <c r="AA200" s="16">
        <v>24</v>
      </c>
      <c r="AB200" s="16">
        <v>15</v>
      </c>
      <c r="AC200" s="16">
        <v>19</v>
      </c>
      <c r="AD200" s="16">
        <v>5</v>
      </c>
      <c r="AE200" s="16">
        <v>10</v>
      </c>
      <c r="AG200" s="16">
        <v>486</v>
      </c>
      <c r="AH200" s="16">
        <v>15</v>
      </c>
    </row>
    <row r="201" spans="2:34" x14ac:dyDescent="0.35">
      <c r="B201" s="17" t="s">
        <v>108</v>
      </c>
      <c r="C201" s="18">
        <v>0.15832269834441301</v>
      </c>
      <c r="D201" s="18">
        <v>0.1419693751533832</v>
      </c>
      <c r="E201" s="18">
        <v>0.17577433766198419</v>
      </c>
      <c r="G201" s="18">
        <v>0.1875327299535722</v>
      </c>
      <c r="H201" s="18">
        <v>8.05357978100852E-2</v>
      </c>
      <c r="J201" s="18">
        <v>0.1153565069321083</v>
      </c>
      <c r="K201" s="18">
        <v>8.0178256966213751E-2</v>
      </c>
      <c r="L201" s="18">
        <v>0.16850593969098809</v>
      </c>
      <c r="M201" s="18">
        <v>9.435128146992082E-2</v>
      </c>
      <c r="N201" s="18">
        <v>0.27692244361185969</v>
      </c>
      <c r="O201" s="18">
        <v>0.2568357250245567</v>
      </c>
      <c r="P201" s="18">
        <v>0.15990351353033799</v>
      </c>
      <c r="Q201" s="18">
        <v>0.1542094004173267</v>
      </c>
      <c r="R201" s="18">
        <v>0.26519964435705701</v>
      </c>
      <c r="S201" s="18">
        <v>6.2156449047076491E-2</v>
      </c>
      <c r="T201" s="18">
        <v>0.12508827361953839</v>
      </c>
      <c r="U201" s="18">
        <v>0</v>
      </c>
      <c r="W201" s="18">
        <v>0.2307168611623871</v>
      </c>
      <c r="X201" s="18">
        <v>0.1358606749665088</v>
      </c>
      <c r="Y201" s="18">
        <v>0.11125545532962559</v>
      </c>
      <c r="Z201" s="18">
        <v>8.7872611052751001E-2</v>
      </c>
      <c r="AA201" s="18">
        <v>4.5551063583411898E-2</v>
      </c>
      <c r="AB201" s="18">
        <v>0.13731081170933321</v>
      </c>
      <c r="AC201" s="18">
        <v>7.9745291807812035E-2</v>
      </c>
      <c r="AD201" s="18">
        <v>0.12281323737995981</v>
      </c>
      <c r="AE201" s="18">
        <v>0</v>
      </c>
      <c r="AG201" s="18">
        <v>0.16291518399375929</v>
      </c>
      <c r="AH201" s="18">
        <v>3.8809041587053221E-2</v>
      </c>
    </row>
    <row r="202" spans="2:34" x14ac:dyDescent="0.35">
      <c r="B202" s="17" t="s">
        <v>107</v>
      </c>
      <c r="C202" s="18">
        <v>0.14949308943047021</v>
      </c>
      <c r="D202" s="18">
        <v>0.14054421918138241</v>
      </c>
      <c r="E202" s="18">
        <v>0.1565357741782894</v>
      </c>
      <c r="G202" s="18">
        <v>0.14882915904239491</v>
      </c>
      <c r="H202" s="18">
        <v>0.15126114938158439</v>
      </c>
      <c r="J202" s="18">
        <v>9.695209652805005E-2</v>
      </c>
      <c r="K202" s="18">
        <v>0.26860040597507279</v>
      </c>
      <c r="L202" s="18">
        <v>0.1429703637855135</v>
      </c>
      <c r="M202" s="18">
        <v>0.13877592716987119</v>
      </c>
      <c r="N202" s="18">
        <v>0.13224090456977489</v>
      </c>
      <c r="O202" s="18">
        <v>0.15142187422193989</v>
      </c>
      <c r="P202" s="18">
        <v>0.21822082726677219</v>
      </c>
      <c r="Q202" s="18">
        <v>5.3441624320628787E-2</v>
      </c>
      <c r="R202" s="18">
        <v>0.1235255042001733</v>
      </c>
      <c r="S202" s="18">
        <v>0.21572228593714471</v>
      </c>
      <c r="T202" s="18">
        <v>7.1771316639814328E-2</v>
      </c>
      <c r="U202" s="18">
        <v>0</v>
      </c>
      <c r="W202" s="18">
        <v>0.1645439157130632</v>
      </c>
      <c r="X202" s="18">
        <v>0.20292082007889981</v>
      </c>
      <c r="Y202" s="18">
        <v>6.4354095023695629E-2</v>
      </c>
      <c r="Z202" s="18">
        <v>0.1445390079478103</v>
      </c>
      <c r="AA202" s="18">
        <v>0.1631141079187016</v>
      </c>
      <c r="AB202" s="18">
        <v>0.15208342792937071</v>
      </c>
      <c r="AC202" s="18">
        <v>7.6143831361931438E-2</v>
      </c>
      <c r="AD202" s="18">
        <v>0.18620210267376491</v>
      </c>
      <c r="AE202" s="18">
        <v>8.8856005084228792E-2</v>
      </c>
      <c r="AG202" s="18">
        <v>0.14948667154575379</v>
      </c>
      <c r="AH202" s="18">
        <v>0.11961741835111921</v>
      </c>
    </row>
    <row r="203" spans="2:34" x14ac:dyDescent="0.35">
      <c r="B203" s="17" t="s">
        <v>111</v>
      </c>
      <c r="C203" s="18">
        <v>0.1755146865189072</v>
      </c>
      <c r="D203" s="18">
        <v>0.1958156849968648</v>
      </c>
      <c r="E203" s="18">
        <v>0.15606215071020491</v>
      </c>
      <c r="G203" s="18">
        <v>0.1666575132983574</v>
      </c>
      <c r="H203" s="18">
        <v>0.1991015166032056</v>
      </c>
      <c r="J203" s="18">
        <v>0.36870064799719049</v>
      </c>
      <c r="K203" s="18">
        <v>0.24739547834745221</v>
      </c>
      <c r="L203" s="18">
        <v>0.1486780882194304</v>
      </c>
      <c r="M203" s="18">
        <v>0.25089104118912542</v>
      </c>
      <c r="N203" s="18">
        <v>0.14039267519705831</v>
      </c>
      <c r="O203" s="18">
        <v>0.1787663713328731</v>
      </c>
      <c r="P203" s="18">
        <v>7.1949218421935274E-2</v>
      </c>
      <c r="Q203" s="18">
        <v>7.5862122651602179E-2</v>
      </c>
      <c r="R203" s="18">
        <v>0.22052356667498871</v>
      </c>
      <c r="S203" s="18">
        <v>0.14533834657074471</v>
      </c>
      <c r="T203" s="18">
        <v>0.1010665752493031</v>
      </c>
      <c r="U203" s="18">
        <v>0.28897985016380912</v>
      </c>
      <c r="W203" s="18">
        <v>0.19534684580068479</v>
      </c>
      <c r="X203" s="18">
        <v>0.18742658015228181</v>
      </c>
      <c r="Y203" s="18">
        <v>0.16914979652747231</v>
      </c>
      <c r="Z203" s="18">
        <v>0.123372743639031</v>
      </c>
      <c r="AA203" s="18">
        <v>0.1241691182914491</v>
      </c>
      <c r="AB203" s="18">
        <v>5.075017566279711E-2</v>
      </c>
      <c r="AC203" s="18">
        <v>0.15892801967760639</v>
      </c>
      <c r="AD203" s="18">
        <v>0.47437381883287433</v>
      </c>
      <c r="AE203" s="18">
        <v>0.17406588047668331</v>
      </c>
      <c r="AG203" s="18">
        <v>0.1736324028681169</v>
      </c>
      <c r="AH203" s="18">
        <v>0.26896333222718499</v>
      </c>
    </row>
    <row r="204" spans="2:34" x14ac:dyDescent="0.35">
      <c r="B204" s="17" t="s">
        <v>105</v>
      </c>
      <c r="C204" s="18">
        <v>0.20086987745645049</v>
      </c>
      <c r="D204" s="18">
        <v>0.21926258995915809</v>
      </c>
      <c r="E204" s="18">
        <v>0.17946075353959909</v>
      </c>
      <c r="G204" s="18">
        <v>0.1701510407329076</v>
      </c>
      <c r="H204" s="18">
        <v>0.28267475629797939</v>
      </c>
      <c r="J204" s="18">
        <v>0.1847430245566038</v>
      </c>
      <c r="K204" s="18">
        <v>9.7923290821041856E-2</v>
      </c>
      <c r="L204" s="18">
        <v>0.246739957638579</v>
      </c>
      <c r="M204" s="18">
        <v>0.21091632398134519</v>
      </c>
      <c r="N204" s="18">
        <v>0.21037373433588219</v>
      </c>
      <c r="O204" s="18">
        <v>0.18487754963369021</v>
      </c>
      <c r="P204" s="18">
        <v>0.2183452911011329</v>
      </c>
      <c r="Q204" s="18">
        <v>0.25249202139990229</v>
      </c>
      <c r="R204" s="18">
        <v>0.14269019488962059</v>
      </c>
      <c r="S204" s="18">
        <v>0.20338266321469259</v>
      </c>
      <c r="T204" s="18">
        <v>0.20523675068774111</v>
      </c>
      <c r="U204" s="18">
        <v>0.28897985016380912</v>
      </c>
      <c r="W204" s="18">
        <v>0.14062204867402939</v>
      </c>
      <c r="X204" s="18">
        <v>0.19761293710976779</v>
      </c>
      <c r="Y204" s="18">
        <v>0.30247668593648558</v>
      </c>
      <c r="Z204" s="18">
        <v>0.19563995173480089</v>
      </c>
      <c r="AA204" s="18">
        <v>0.3056314259253689</v>
      </c>
      <c r="AB204" s="18">
        <v>0.18383471874779869</v>
      </c>
      <c r="AC204" s="18">
        <v>0.38414854302124468</v>
      </c>
      <c r="AD204" s="18">
        <v>0</v>
      </c>
      <c r="AE204" s="18">
        <v>0.21722226753631829</v>
      </c>
      <c r="AG204" s="18">
        <v>0.20148568267072961</v>
      </c>
      <c r="AH204" s="18">
        <v>0.1485799273920744</v>
      </c>
    </row>
    <row r="205" spans="2:34" x14ac:dyDescent="0.35">
      <c r="B205" s="17" t="s">
        <v>104</v>
      </c>
      <c r="C205" s="18">
        <v>0.30471250469226258</v>
      </c>
      <c r="D205" s="18">
        <v>0.29029991404688121</v>
      </c>
      <c r="E205" s="18">
        <v>0.32202095027066779</v>
      </c>
      <c r="G205" s="18">
        <v>0.31157904128519398</v>
      </c>
      <c r="H205" s="18">
        <v>0.28642677990714538</v>
      </c>
      <c r="J205" s="18">
        <v>0.18830482987389269</v>
      </c>
      <c r="K205" s="18">
        <v>0.2783342975718881</v>
      </c>
      <c r="L205" s="18">
        <v>0.28377753543515361</v>
      </c>
      <c r="M205" s="18">
        <v>0.30506542618973731</v>
      </c>
      <c r="N205" s="18">
        <v>0.2400702422854247</v>
      </c>
      <c r="O205" s="18">
        <v>0.19732364277814851</v>
      </c>
      <c r="P205" s="18">
        <v>0.33158114967982161</v>
      </c>
      <c r="Q205" s="18">
        <v>0.46399483121053958</v>
      </c>
      <c r="R205" s="18">
        <v>0.24806108987816031</v>
      </c>
      <c r="S205" s="18">
        <v>0.37340025523034148</v>
      </c>
      <c r="T205" s="18">
        <v>0.4968370838036032</v>
      </c>
      <c r="U205" s="18">
        <v>0.42204029967238182</v>
      </c>
      <c r="W205" s="18">
        <v>0.25456246373722757</v>
      </c>
      <c r="X205" s="18">
        <v>0.26483652267252478</v>
      </c>
      <c r="Y205" s="18">
        <v>0.33352618660765021</v>
      </c>
      <c r="Z205" s="18">
        <v>0.44857568562560679</v>
      </c>
      <c r="AA205" s="18">
        <v>0.36153428428106849</v>
      </c>
      <c r="AB205" s="18">
        <v>0.47602086595070031</v>
      </c>
      <c r="AC205" s="18">
        <v>0.30103431413140541</v>
      </c>
      <c r="AD205" s="18">
        <v>0.2166108411134009</v>
      </c>
      <c r="AE205" s="18">
        <v>0.51985584690276931</v>
      </c>
      <c r="AG205" s="18">
        <v>0.30098742809699741</v>
      </c>
      <c r="AH205" s="18">
        <v>0.42403028044256841</v>
      </c>
    </row>
    <row r="206" spans="2:34" x14ac:dyDescent="0.35">
      <c r="B206" s="17" t="s">
        <v>66</v>
      </c>
      <c r="C206" s="18">
        <v>1.108714355749638E-2</v>
      </c>
      <c r="D206" s="18">
        <v>1.21082166623304E-2</v>
      </c>
      <c r="E206" s="18">
        <v>1.0146033639254671E-2</v>
      </c>
      <c r="G206" s="18">
        <v>1.525051568757419E-2</v>
      </c>
      <c r="H206" s="18">
        <v>0</v>
      </c>
      <c r="J206" s="18">
        <v>4.5942894112154638E-2</v>
      </c>
      <c r="K206" s="18">
        <v>2.756827031833127E-2</v>
      </c>
      <c r="L206" s="18">
        <v>9.3281152303350597E-3</v>
      </c>
      <c r="M206" s="18">
        <v>0</v>
      </c>
      <c r="N206" s="18">
        <v>0</v>
      </c>
      <c r="O206" s="18">
        <v>3.0774837008791269E-2</v>
      </c>
      <c r="P206" s="18">
        <v>0</v>
      </c>
      <c r="Q206" s="18">
        <v>0</v>
      </c>
      <c r="R206" s="18">
        <v>0</v>
      </c>
      <c r="S206" s="18">
        <v>0</v>
      </c>
      <c r="T206" s="18">
        <v>0</v>
      </c>
      <c r="U206" s="18">
        <v>0</v>
      </c>
      <c r="W206" s="18">
        <v>1.420786491260788E-2</v>
      </c>
      <c r="X206" s="18">
        <v>1.1342465020017021E-2</v>
      </c>
      <c r="Y206" s="18">
        <v>1.9237780575070761E-2</v>
      </c>
      <c r="Z206" s="18">
        <v>0</v>
      </c>
      <c r="AA206" s="18">
        <v>0</v>
      </c>
      <c r="AB206" s="18">
        <v>0</v>
      </c>
      <c r="AC206" s="18">
        <v>0</v>
      </c>
      <c r="AD206" s="18">
        <v>0</v>
      </c>
      <c r="AE206" s="18">
        <v>0</v>
      </c>
      <c r="AG206" s="18">
        <v>1.149263082464296E-2</v>
      </c>
      <c r="AH206" s="18">
        <v>0</v>
      </c>
    </row>
    <row r="208" spans="2:34" ht="58" x14ac:dyDescent="0.35">
      <c r="B208" s="14" t="s">
        <v>117</v>
      </c>
    </row>
    <row r="209" spans="2:34" ht="58" x14ac:dyDescent="0.35">
      <c r="B209" s="15" t="s">
        <v>118</v>
      </c>
    </row>
    <row r="210" spans="2:34" x14ac:dyDescent="0.35">
      <c r="B210" s="11" t="s">
        <v>59</v>
      </c>
      <c r="C210" s="16">
        <v>199</v>
      </c>
      <c r="D210" s="16">
        <v>83</v>
      </c>
      <c r="E210" s="16">
        <v>114</v>
      </c>
      <c r="G210" s="16">
        <v>175</v>
      </c>
      <c r="H210" s="16">
        <v>24</v>
      </c>
      <c r="J210" s="16">
        <v>18</v>
      </c>
      <c r="K210" s="16">
        <v>17</v>
      </c>
      <c r="L210" s="16">
        <v>29</v>
      </c>
      <c r="M210" s="16">
        <v>23</v>
      </c>
      <c r="N210" s="16">
        <v>10</v>
      </c>
      <c r="O210" s="16">
        <v>24</v>
      </c>
      <c r="P210" s="16">
        <v>28</v>
      </c>
      <c r="Q210" s="16">
        <v>15</v>
      </c>
      <c r="R210" s="16">
        <v>17</v>
      </c>
      <c r="S210" s="16">
        <v>5</v>
      </c>
      <c r="T210" s="16">
        <v>8</v>
      </c>
      <c r="U210" s="16">
        <v>5</v>
      </c>
      <c r="W210" s="16">
        <v>146</v>
      </c>
      <c r="X210" s="16">
        <v>31</v>
      </c>
      <c r="Y210" s="16">
        <v>8</v>
      </c>
      <c r="Z210" s="16">
        <v>7</v>
      </c>
      <c r="AA210" s="16">
        <v>1</v>
      </c>
      <c r="AB210" s="16">
        <v>2</v>
      </c>
      <c r="AC210" s="16">
        <v>1</v>
      </c>
      <c r="AD210" s="16">
        <v>2</v>
      </c>
      <c r="AE210" s="16">
        <v>1</v>
      </c>
      <c r="AG210" s="16">
        <v>196</v>
      </c>
      <c r="AH210" s="16">
        <v>3</v>
      </c>
    </row>
    <row r="211" spans="2:34" x14ac:dyDescent="0.35">
      <c r="B211" s="12" t="s">
        <v>60</v>
      </c>
      <c r="C211" s="16">
        <v>207</v>
      </c>
      <c r="D211" s="16">
        <v>85</v>
      </c>
      <c r="E211" s="16">
        <v>120</v>
      </c>
      <c r="G211" s="16">
        <v>182</v>
      </c>
      <c r="H211" s="16">
        <v>25</v>
      </c>
      <c r="J211" s="16">
        <v>14</v>
      </c>
      <c r="K211" s="16">
        <v>25</v>
      </c>
      <c r="L211" s="16">
        <v>26</v>
      </c>
      <c r="M211" s="16">
        <v>19</v>
      </c>
      <c r="N211" s="16">
        <v>8</v>
      </c>
      <c r="O211" s="16">
        <v>31</v>
      </c>
      <c r="P211" s="16">
        <v>37</v>
      </c>
      <c r="Q211" s="16">
        <v>14</v>
      </c>
      <c r="R211" s="16">
        <v>15</v>
      </c>
      <c r="S211" s="16">
        <v>4</v>
      </c>
      <c r="T211" s="16">
        <v>9</v>
      </c>
      <c r="U211" s="16">
        <v>6</v>
      </c>
      <c r="W211" s="16">
        <v>148</v>
      </c>
      <c r="X211" s="16">
        <v>40</v>
      </c>
      <c r="Y211" s="16">
        <v>9</v>
      </c>
      <c r="Z211" s="16">
        <v>6</v>
      </c>
      <c r="AA211" s="16">
        <v>1</v>
      </c>
      <c r="AB211" s="16">
        <v>2</v>
      </c>
      <c r="AC211" s="16">
        <v>1</v>
      </c>
      <c r="AD211" s="16">
        <v>1</v>
      </c>
      <c r="AE211" s="16">
        <v>1</v>
      </c>
      <c r="AG211" s="16">
        <v>205</v>
      </c>
      <c r="AH211" s="16">
        <v>2</v>
      </c>
    </row>
    <row r="212" spans="2:34" ht="29" x14ac:dyDescent="0.35">
      <c r="B212" s="17" t="s">
        <v>119</v>
      </c>
      <c r="C212" s="18">
        <v>0.1331512816991002</v>
      </c>
      <c r="D212" s="18">
        <v>0.1208648178571948</v>
      </c>
      <c r="E212" s="18">
        <v>0.14405499804997809</v>
      </c>
      <c r="G212" s="18">
        <v>0.12783761901594681</v>
      </c>
      <c r="H212" s="18">
        <v>0.17181802046050121</v>
      </c>
      <c r="J212" s="18">
        <v>0</v>
      </c>
      <c r="K212" s="18">
        <v>5.7157882176831439E-2</v>
      </c>
      <c r="L212" s="18">
        <v>0.23166407963088029</v>
      </c>
      <c r="M212" s="18">
        <v>0.1277337012218478</v>
      </c>
      <c r="N212" s="18">
        <v>0.28700546074371142</v>
      </c>
      <c r="O212" s="18">
        <v>8.9350610905173725E-2</v>
      </c>
      <c r="P212" s="18">
        <v>0.10174251219919921</v>
      </c>
      <c r="Q212" s="18">
        <v>0.2075015013897834</v>
      </c>
      <c r="R212" s="18">
        <v>0.10811307606896831</v>
      </c>
      <c r="S212" s="18">
        <v>0.56549599904513059</v>
      </c>
      <c r="T212" s="18">
        <v>0.1143759119223495</v>
      </c>
      <c r="U212" s="18">
        <v>0.1905596775217753</v>
      </c>
      <c r="W212" s="18">
        <v>0.1233445094749174</v>
      </c>
      <c r="X212" s="18">
        <v>0.1162217053982655</v>
      </c>
      <c r="Y212" s="18">
        <v>0.12045999069813421</v>
      </c>
      <c r="Z212" s="18">
        <v>0.26399563332078801</v>
      </c>
      <c r="AA212" s="18">
        <v>1</v>
      </c>
      <c r="AB212" s="18">
        <v>0.47440865000268662</v>
      </c>
      <c r="AC212" s="18">
        <v>0</v>
      </c>
      <c r="AD212" s="18">
        <v>0.51567883490887401</v>
      </c>
      <c r="AE212" s="18">
        <v>0</v>
      </c>
      <c r="AG212" s="18">
        <v>0.13128941803928421</v>
      </c>
      <c r="AH212" s="18">
        <v>0.34741728881647738</v>
      </c>
    </row>
    <row r="213" spans="2:34" ht="29" x14ac:dyDescent="0.35">
      <c r="B213" s="17" t="s">
        <v>120</v>
      </c>
      <c r="C213" s="18">
        <v>0.33275371011229121</v>
      </c>
      <c r="D213" s="18">
        <v>0.38656860141101212</v>
      </c>
      <c r="E213" s="18">
        <v>0.3003000050613524</v>
      </c>
      <c r="G213" s="18">
        <v>0.32459035170273343</v>
      </c>
      <c r="H213" s="18">
        <v>0.39215726390557221</v>
      </c>
      <c r="J213" s="18">
        <v>0.34994300689554891</v>
      </c>
      <c r="K213" s="18">
        <v>0.35710529455792128</v>
      </c>
      <c r="L213" s="18">
        <v>0.25420396074435619</v>
      </c>
      <c r="M213" s="18">
        <v>0.26211179983918792</v>
      </c>
      <c r="N213" s="18">
        <v>0.5162439702641094</v>
      </c>
      <c r="O213" s="18">
        <v>0.53318806802479979</v>
      </c>
      <c r="P213" s="18">
        <v>0.32202860975564451</v>
      </c>
      <c r="Q213" s="18">
        <v>0.33528516860368968</v>
      </c>
      <c r="R213" s="18">
        <v>0.18399051823688689</v>
      </c>
      <c r="S213" s="18">
        <v>0</v>
      </c>
      <c r="T213" s="18">
        <v>0.14270681346275091</v>
      </c>
      <c r="U213" s="18">
        <v>0.42832096743467418</v>
      </c>
      <c r="W213" s="18">
        <v>0.31952906436394279</v>
      </c>
      <c r="X213" s="18">
        <v>0.35728794151622251</v>
      </c>
      <c r="Y213" s="18">
        <v>0.54660919465784585</v>
      </c>
      <c r="Z213" s="18">
        <v>0.33145652149046118</v>
      </c>
      <c r="AA213" s="18">
        <v>0</v>
      </c>
      <c r="AB213" s="18">
        <v>0</v>
      </c>
      <c r="AC213" s="18">
        <v>1</v>
      </c>
      <c r="AD213" s="18">
        <v>0</v>
      </c>
      <c r="AE213" s="18">
        <v>0</v>
      </c>
      <c r="AG213" s="18">
        <v>0.3356451722198931</v>
      </c>
      <c r="AH213" s="18">
        <v>0</v>
      </c>
    </row>
    <row r="214" spans="2:34" ht="29" x14ac:dyDescent="0.35">
      <c r="B214" s="17" t="s">
        <v>121</v>
      </c>
      <c r="C214" s="18">
        <v>0.51443224480900318</v>
      </c>
      <c r="D214" s="18">
        <v>0.48251372251302649</v>
      </c>
      <c r="E214" s="18">
        <v>0.52886545845390731</v>
      </c>
      <c r="G214" s="18">
        <v>0.53297197246283834</v>
      </c>
      <c r="H214" s="18">
        <v>0.37952138413823627</v>
      </c>
      <c r="J214" s="18">
        <v>0.59329556284165375</v>
      </c>
      <c r="K214" s="18">
        <v>0.52857894108841574</v>
      </c>
      <c r="L214" s="18">
        <v>0.48130221818500729</v>
      </c>
      <c r="M214" s="18">
        <v>0.55703005700941899</v>
      </c>
      <c r="N214" s="18">
        <v>0.19675056899217919</v>
      </c>
      <c r="O214" s="18">
        <v>0.37746132107002639</v>
      </c>
      <c r="P214" s="18">
        <v>0.57622887804515621</v>
      </c>
      <c r="Q214" s="18">
        <v>0.4572133300065267</v>
      </c>
      <c r="R214" s="18">
        <v>0.7078964056941448</v>
      </c>
      <c r="S214" s="18">
        <v>0.43450400095486952</v>
      </c>
      <c r="T214" s="18">
        <v>0.74291727461489965</v>
      </c>
      <c r="U214" s="18">
        <v>0.3811193550435506</v>
      </c>
      <c r="W214" s="18">
        <v>0.5364179224151332</v>
      </c>
      <c r="X214" s="18">
        <v>0.52649035308551162</v>
      </c>
      <c r="Y214" s="18">
        <v>0.21944267648459229</v>
      </c>
      <c r="Z214" s="18">
        <v>0.40454784518875081</v>
      </c>
      <c r="AA214" s="18">
        <v>0</v>
      </c>
      <c r="AB214" s="18">
        <v>0.5255913499973135</v>
      </c>
      <c r="AC214" s="18">
        <v>0</v>
      </c>
      <c r="AD214" s="18">
        <v>0.4843211650911261</v>
      </c>
      <c r="AE214" s="18">
        <v>1</v>
      </c>
      <c r="AG214" s="18">
        <v>0.51323178685307358</v>
      </c>
      <c r="AH214" s="18">
        <v>0.65258271118352273</v>
      </c>
    </row>
    <row r="215" spans="2:34" x14ac:dyDescent="0.35">
      <c r="B215" s="17" t="s">
        <v>66</v>
      </c>
      <c r="C215" s="18">
        <v>1.9662763379605451E-2</v>
      </c>
      <c r="D215" s="18">
        <v>1.0052858218766669E-2</v>
      </c>
      <c r="E215" s="18">
        <v>2.6779538434762301E-2</v>
      </c>
      <c r="G215" s="18">
        <v>1.460005681848147E-2</v>
      </c>
      <c r="H215" s="18">
        <v>5.6503331495690333E-2</v>
      </c>
      <c r="J215" s="18">
        <v>5.6761430262797161E-2</v>
      </c>
      <c r="K215" s="18">
        <v>5.7157882176831439E-2</v>
      </c>
      <c r="L215" s="18">
        <v>3.2829741439755908E-2</v>
      </c>
      <c r="M215" s="18">
        <v>5.3124441929545442E-2</v>
      </c>
      <c r="N215" s="18">
        <v>0</v>
      </c>
      <c r="O215" s="18">
        <v>0</v>
      </c>
      <c r="P215" s="18">
        <v>0</v>
      </c>
      <c r="Q215" s="18">
        <v>0</v>
      </c>
      <c r="R215" s="18">
        <v>0</v>
      </c>
      <c r="S215" s="18">
        <v>0</v>
      </c>
      <c r="T215" s="18">
        <v>0</v>
      </c>
      <c r="U215" s="18">
        <v>0</v>
      </c>
      <c r="W215" s="18">
        <v>2.0708503746006839E-2</v>
      </c>
      <c r="X215" s="18">
        <v>0</v>
      </c>
      <c r="Y215" s="18">
        <v>0.11348813815942781</v>
      </c>
      <c r="Z215" s="18">
        <v>0</v>
      </c>
      <c r="AA215" s="18">
        <v>0</v>
      </c>
      <c r="AB215" s="18">
        <v>0</v>
      </c>
      <c r="AC215" s="18">
        <v>0</v>
      </c>
      <c r="AD215" s="18">
        <v>0</v>
      </c>
      <c r="AE215" s="18">
        <v>0</v>
      </c>
      <c r="AG215" s="18">
        <v>1.9833622887749439E-2</v>
      </c>
      <c r="AH215" s="18">
        <v>0</v>
      </c>
    </row>
    <row r="216" spans="2:34" x14ac:dyDescent="0.35">
      <c r="C216" s="26"/>
    </row>
    <row r="217" spans="2:34" ht="101.5" x14ac:dyDescent="0.35">
      <c r="B217" s="14" t="s">
        <v>122</v>
      </c>
    </row>
    <row r="218" spans="2:34" ht="58" x14ac:dyDescent="0.35">
      <c r="B218" s="15" t="s">
        <v>118</v>
      </c>
    </row>
    <row r="219" spans="2:34" x14ac:dyDescent="0.35">
      <c r="B219" s="11" t="s">
        <v>59</v>
      </c>
      <c r="C219" s="16">
        <v>199</v>
      </c>
      <c r="D219" s="16">
        <v>83</v>
      </c>
      <c r="E219" s="16">
        <v>114</v>
      </c>
      <c r="G219" s="16">
        <v>175</v>
      </c>
      <c r="H219" s="16">
        <v>24</v>
      </c>
      <c r="J219" s="16">
        <v>18</v>
      </c>
      <c r="K219" s="16">
        <v>17</v>
      </c>
      <c r="L219" s="16">
        <v>29</v>
      </c>
      <c r="M219" s="16">
        <v>23</v>
      </c>
      <c r="N219" s="16">
        <v>10</v>
      </c>
      <c r="O219" s="16">
        <v>24</v>
      </c>
      <c r="P219" s="16">
        <v>28</v>
      </c>
      <c r="Q219" s="16">
        <v>15</v>
      </c>
      <c r="R219" s="16">
        <v>17</v>
      </c>
      <c r="S219" s="16">
        <v>5</v>
      </c>
      <c r="T219" s="16">
        <v>8</v>
      </c>
      <c r="U219" s="16">
        <v>5</v>
      </c>
      <c r="W219" s="16">
        <v>146</v>
      </c>
      <c r="X219" s="16">
        <v>31</v>
      </c>
      <c r="Y219" s="16">
        <v>8</v>
      </c>
      <c r="Z219" s="16">
        <v>7</v>
      </c>
      <c r="AA219" s="16">
        <v>1</v>
      </c>
      <c r="AB219" s="16">
        <v>2</v>
      </c>
      <c r="AC219" s="16">
        <v>1</v>
      </c>
      <c r="AD219" s="16">
        <v>2</v>
      </c>
      <c r="AE219" s="16">
        <v>1</v>
      </c>
      <c r="AG219" s="16">
        <v>196</v>
      </c>
      <c r="AH219" s="16">
        <v>3</v>
      </c>
    </row>
    <row r="220" spans="2:34" x14ac:dyDescent="0.35">
      <c r="B220" s="12" t="s">
        <v>60</v>
      </c>
      <c r="C220" s="16">
        <v>207</v>
      </c>
      <c r="D220" s="16">
        <v>85</v>
      </c>
      <c r="E220" s="16">
        <v>120</v>
      </c>
      <c r="G220" s="16">
        <v>182</v>
      </c>
      <c r="H220" s="16">
        <v>25</v>
      </c>
      <c r="J220" s="16">
        <v>14</v>
      </c>
      <c r="K220" s="16">
        <v>25</v>
      </c>
      <c r="L220" s="16">
        <v>26</v>
      </c>
      <c r="M220" s="16">
        <v>19</v>
      </c>
      <c r="N220" s="16">
        <v>8</v>
      </c>
      <c r="O220" s="16">
        <v>31</v>
      </c>
      <c r="P220" s="16">
        <v>37</v>
      </c>
      <c r="Q220" s="16">
        <v>14</v>
      </c>
      <c r="R220" s="16">
        <v>15</v>
      </c>
      <c r="S220" s="16">
        <v>4</v>
      </c>
      <c r="T220" s="16">
        <v>9</v>
      </c>
      <c r="U220" s="16">
        <v>6</v>
      </c>
      <c r="W220" s="16">
        <v>148</v>
      </c>
      <c r="X220" s="16">
        <v>40</v>
      </c>
      <c r="Y220" s="16">
        <v>9</v>
      </c>
      <c r="Z220" s="16">
        <v>6</v>
      </c>
      <c r="AA220" s="16">
        <v>1</v>
      </c>
      <c r="AB220" s="16">
        <v>2</v>
      </c>
      <c r="AC220" s="16">
        <v>1</v>
      </c>
      <c r="AD220" s="16">
        <v>1</v>
      </c>
      <c r="AE220" s="16">
        <v>1</v>
      </c>
      <c r="AG220" s="16">
        <v>205</v>
      </c>
      <c r="AH220" s="16">
        <v>2</v>
      </c>
    </row>
    <row r="221" spans="2:34" x14ac:dyDescent="0.35">
      <c r="B221" s="17" t="s">
        <v>123</v>
      </c>
      <c r="C221" s="18">
        <v>0.31151359225958408</v>
      </c>
      <c r="D221" s="18">
        <v>0.26605632315594008</v>
      </c>
      <c r="E221" s="18">
        <v>0.34882870478862132</v>
      </c>
      <c r="G221" s="18">
        <v>0.31763634334118362</v>
      </c>
      <c r="H221" s="18">
        <v>0.26695923668788368</v>
      </c>
      <c r="J221" s="18">
        <v>0.28380715131398582</v>
      </c>
      <c r="K221" s="18">
        <v>0.2427895302042585</v>
      </c>
      <c r="L221" s="18">
        <v>0.33612729073457798</v>
      </c>
      <c r="M221" s="18">
        <v>0.26601394396595851</v>
      </c>
      <c r="N221" s="18">
        <v>0.60649886201564152</v>
      </c>
      <c r="O221" s="18">
        <v>0.33770930121809062</v>
      </c>
      <c r="P221" s="18">
        <v>0.32202860975564451</v>
      </c>
      <c r="Q221" s="18">
        <v>0.19167550082085949</v>
      </c>
      <c r="R221" s="18">
        <v>0.23545103276912671</v>
      </c>
      <c r="S221" s="18">
        <v>0.78274799952256524</v>
      </c>
      <c r="T221" s="18">
        <v>0.37145863730744982</v>
      </c>
      <c r="U221" s="18">
        <v>0.1905596775217753</v>
      </c>
      <c r="W221" s="18">
        <v>0.29561233168807971</v>
      </c>
      <c r="X221" s="18">
        <v>0.43344595361039928</v>
      </c>
      <c r="Y221" s="18">
        <v>0.2374500838337574</v>
      </c>
      <c r="Z221" s="18">
        <v>0.1237344277569942</v>
      </c>
      <c r="AA221" s="18">
        <v>0</v>
      </c>
      <c r="AB221" s="18">
        <v>0.47440865000268662</v>
      </c>
      <c r="AC221" s="18">
        <v>0</v>
      </c>
      <c r="AD221" s="18">
        <v>0</v>
      </c>
      <c r="AE221" s="18">
        <v>0</v>
      </c>
      <c r="AG221" s="18">
        <v>0.31422048844330391</v>
      </c>
      <c r="AH221" s="18">
        <v>0</v>
      </c>
    </row>
    <row r="222" spans="2:34" x14ac:dyDescent="0.35">
      <c r="B222" s="17" t="s">
        <v>124</v>
      </c>
      <c r="C222" s="18">
        <v>0.25516298064001958</v>
      </c>
      <c r="D222" s="18">
        <v>0.28346193490379001</v>
      </c>
      <c r="E222" s="18">
        <v>0.23317231470968949</v>
      </c>
      <c r="G222" s="18">
        <v>0.2296754604005129</v>
      </c>
      <c r="H222" s="18">
        <v>0.44063190208688641</v>
      </c>
      <c r="J222" s="18">
        <v>0.43238569737202831</v>
      </c>
      <c r="K222" s="18">
        <v>0.2427895302042585</v>
      </c>
      <c r="L222" s="18">
        <v>9.4923122954141875E-2</v>
      </c>
      <c r="M222" s="18">
        <v>0.30117510534271158</v>
      </c>
      <c r="N222" s="18">
        <v>9.8375284496089621E-2</v>
      </c>
      <c r="O222" s="18">
        <v>0.36433341741575448</v>
      </c>
      <c r="P222" s="18">
        <v>0.17797139024435549</v>
      </c>
      <c r="Q222" s="18">
        <v>0.39332149639957359</v>
      </c>
      <c r="R222" s="18">
        <v>0.2406430797736154</v>
      </c>
      <c r="S222" s="18">
        <v>0</v>
      </c>
      <c r="T222" s="18">
        <v>0.25708272538510041</v>
      </c>
      <c r="U222" s="18">
        <v>0.42832096743467418</v>
      </c>
      <c r="W222" s="18">
        <v>0.22467963401894259</v>
      </c>
      <c r="X222" s="18">
        <v>0.2350794203488506</v>
      </c>
      <c r="Y222" s="18">
        <v>0.39811695368424432</v>
      </c>
      <c r="Z222" s="18">
        <v>0.46359984130293969</v>
      </c>
      <c r="AA222" s="18">
        <v>1</v>
      </c>
      <c r="AB222" s="18">
        <v>0.5255913499973135</v>
      </c>
      <c r="AC222" s="18">
        <v>1</v>
      </c>
      <c r="AD222" s="18">
        <v>1</v>
      </c>
      <c r="AE222" s="18">
        <v>1</v>
      </c>
      <c r="AG222" s="18">
        <v>0.24869072217266339</v>
      </c>
      <c r="AH222" s="18">
        <v>1</v>
      </c>
    </row>
    <row r="223" spans="2:34" x14ac:dyDescent="0.35">
      <c r="B223" s="17" t="s">
        <v>125</v>
      </c>
      <c r="C223" s="18">
        <v>0.36160666991277918</v>
      </c>
      <c r="D223" s="18">
        <v>0.36307579242142118</v>
      </c>
      <c r="E223" s="18">
        <v>0.35616641709752711</v>
      </c>
      <c r="G223" s="18">
        <v>0.38606827228117818</v>
      </c>
      <c r="H223" s="18">
        <v>0.1836032013330175</v>
      </c>
      <c r="J223" s="18">
        <v>0.1702842907883915</v>
      </c>
      <c r="K223" s="18">
        <v>0.34294729306098859</v>
      </c>
      <c r="L223" s="18">
        <v>0.39937888819478568</v>
      </c>
      <c r="M223" s="18">
        <v>0.39023305028404742</v>
      </c>
      <c r="N223" s="18">
        <v>9.8375284496089621E-2</v>
      </c>
      <c r="O223" s="18">
        <v>0.29795728136615479</v>
      </c>
      <c r="P223" s="18">
        <v>0.46608582926693359</v>
      </c>
      <c r="Q223" s="18">
        <v>0.41500300277956681</v>
      </c>
      <c r="R223" s="18">
        <v>0.45322049229382799</v>
      </c>
      <c r="S223" s="18">
        <v>0.2172520004774347</v>
      </c>
      <c r="T223" s="18">
        <v>0.37145863730744982</v>
      </c>
      <c r="U223" s="18">
        <v>0.3811193550435506</v>
      </c>
      <c r="W223" s="18">
        <v>0.39893338287187619</v>
      </c>
      <c r="X223" s="18">
        <v>0.27846319299656891</v>
      </c>
      <c r="Y223" s="18">
        <v>0.36443296248199852</v>
      </c>
      <c r="Z223" s="18">
        <v>0.27240452537627241</v>
      </c>
      <c r="AA223" s="18">
        <v>0</v>
      </c>
      <c r="AB223" s="18">
        <v>0</v>
      </c>
      <c r="AC223" s="18">
        <v>0</v>
      </c>
      <c r="AD223" s="18">
        <v>0</v>
      </c>
      <c r="AE223" s="18">
        <v>0</v>
      </c>
      <c r="AG223" s="18">
        <v>0.36474884970562388</v>
      </c>
      <c r="AH223" s="18">
        <v>0</v>
      </c>
    </row>
    <row r="224" spans="2:34" x14ac:dyDescent="0.35">
      <c r="B224" s="17" t="s">
        <v>66</v>
      </c>
      <c r="C224" s="18">
        <v>7.1716757187616886E-2</v>
      </c>
      <c r="D224" s="18">
        <v>8.7405949518848808E-2</v>
      </c>
      <c r="E224" s="18">
        <v>6.1832563404162183E-2</v>
      </c>
      <c r="G224" s="18">
        <v>6.6619923977125156E-2</v>
      </c>
      <c r="H224" s="18">
        <v>0.10880565989221221</v>
      </c>
      <c r="J224" s="18">
        <v>0.11352286052559429</v>
      </c>
      <c r="K224" s="18">
        <v>0.17147364653049429</v>
      </c>
      <c r="L224" s="18">
        <v>0.16957069811649431</v>
      </c>
      <c r="M224" s="18">
        <v>4.2577900407282612E-2</v>
      </c>
      <c r="N224" s="18">
        <v>0.19675056899217919</v>
      </c>
      <c r="O224" s="18">
        <v>0</v>
      </c>
      <c r="P224" s="18">
        <v>3.39141707330664E-2</v>
      </c>
      <c r="Q224" s="18">
        <v>0</v>
      </c>
      <c r="R224" s="18">
        <v>7.0685395163429907E-2</v>
      </c>
      <c r="S224" s="18">
        <v>0</v>
      </c>
      <c r="T224" s="18">
        <v>0</v>
      </c>
      <c r="U224" s="18">
        <v>0</v>
      </c>
      <c r="W224" s="18">
        <v>8.0774651421101573E-2</v>
      </c>
      <c r="X224" s="18">
        <v>5.3011433044180732E-2</v>
      </c>
      <c r="Y224" s="18">
        <v>0</v>
      </c>
      <c r="Z224" s="18">
        <v>0.14026120556379379</v>
      </c>
      <c r="AA224" s="18">
        <v>0</v>
      </c>
      <c r="AB224" s="18">
        <v>0</v>
      </c>
      <c r="AC224" s="18">
        <v>0</v>
      </c>
      <c r="AD224" s="18">
        <v>0</v>
      </c>
      <c r="AE224" s="18">
        <v>0</v>
      </c>
      <c r="AG224" s="18">
        <v>7.233993967840896E-2</v>
      </c>
      <c r="AH224" s="18">
        <v>0</v>
      </c>
    </row>
    <row r="226" spans="2:34" ht="101.5" x14ac:dyDescent="0.35">
      <c r="B226" s="14" t="s">
        <v>126</v>
      </c>
    </row>
    <row r="227" spans="2:34" ht="58" x14ac:dyDescent="0.35">
      <c r="B227" s="15" t="s">
        <v>118</v>
      </c>
    </row>
    <row r="228" spans="2:34" x14ac:dyDescent="0.35">
      <c r="B228" s="11" t="s">
        <v>59</v>
      </c>
      <c r="C228" s="16">
        <v>199</v>
      </c>
      <c r="D228" s="16">
        <v>83</v>
      </c>
      <c r="E228" s="16">
        <v>114</v>
      </c>
      <c r="G228" s="16">
        <v>175</v>
      </c>
      <c r="H228" s="16">
        <v>24</v>
      </c>
      <c r="J228" s="16">
        <v>18</v>
      </c>
      <c r="K228" s="16">
        <v>17</v>
      </c>
      <c r="L228" s="16">
        <v>29</v>
      </c>
      <c r="M228" s="16">
        <v>23</v>
      </c>
      <c r="N228" s="16">
        <v>10</v>
      </c>
      <c r="O228" s="16">
        <v>24</v>
      </c>
      <c r="P228" s="16">
        <v>28</v>
      </c>
      <c r="Q228" s="16">
        <v>15</v>
      </c>
      <c r="R228" s="16">
        <v>17</v>
      </c>
      <c r="S228" s="16">
        <v>5</v>
      </c>
      <c r="T228" s="16">
        <v>8</v>
      </c>
      <c r="U228" s="16">
        <v>5</v>
      </c>
      <c r="W228" s="16">
        <v>146</v>
      </c>
      <c r="X228" s="16">
        <v>31</v>
      </c>
      <c r="Y228" s="16">
        <v>8</v>
      </c>
      <c r="Z228" s="16">
        <v>7</v>
      </c>
      <c r="AA228" s="16">
        <v>1</v>
      </c>
      <c r="AB228" s="16">
        <v>2</v>
      </c>
      <c r="AC228" s="16">
        <v>1</v>
      </c>
      <c r="AD228" s="16">
        <v>2</v>
      </c>
      <c r="AE228" s="16">
        <v>1</v>
      </c>
      <c r="AG228" s="16">
        <v>196</v>
      </c>
      <c r="AH228" s="16">
        <v>3</v>
      </c>
    </row>
    <row r="229" spans="2:34" x14ac:dyDescent="0.35">
      <c r="B229" s="12" t="s">
        <v>60</v>
      </c>
      <c r="C229" s="16">
        <v>207</v>
      </c>
      <c r="D229" s="16">
        <v>85</v>
      </c>
      <c r="E229" s="16">
        <v>120</v>
      </c>
      <c r="G229" s="16">
        <v>182</v>
      </c>
      <c r="H229" s="16">
        <v>25</v>
      </c>
      <c r="J229" s="16">
        <v>14</v>
      </c>
      <c r="K229" s="16">
        <v>25</v>
      </c>
      <c r="L229" s="16">
        <v>26</v>
      </c>
      <c r="M229" s="16">
        <v>19</v>
      </c>
      <c r="N229" s="16">
        <v>8</v>
      </c>
      <c r="O229" s="16">
        <v>31</v>
      </c>
      <c r="P229" s="16">
        <v>37</v>
      </c>
      <c r="Q229" s="16">
        <v>14</v>
      </c>
      <c r="R229" s="16">
        <v>15</v>
      </c>
      <c r="S229" s="16">
        <v>4</v>
      </c>
      <c r="T229" s="16">
        <v>9</v>
      </c>
      <c r="U229" s="16">
        <v>6</v>
      </c>
      <c r="W229" s="16">
        <v>148</v>
      </c>
      <c r="X229" s="16">
        <v>40</v>
      </c>
      <c r="Y229" s="16">
        <v>9</v>
      </c>
      <c r="Z229" s="16">
        <v>6</v>
      </c>
      <c r="AA229" s="16">
        <v>1</v>
      </c>
      <c r="AB229" s="16">
        <v>2</v>
      </c>
      <c r="AC229" s="16">
        <v>1</v>
      </c>
      <c r="AD229" s="16">
        <v>1</v>
      </c>
      <c r="AE229" s="16">
        <v>1</v>
      </c>
      <c r="AG229" s="16">
        <v>205</v>
      </c>
      <c r="AH229" s="16">
        <v>2</v>
      </c>
    </row>
    <row r="230" spans="2:34" x14ac:dyDescent="0.35">
      <c r="B230" s="17" t="s">
        <v>123</v>
      </c>
      <c r="C230" s="18">
        <v>0.24583526893260699</v>
      </c>
      <c r="D230" s="18">
        <v>0.23921540642425049</v>
      </c>
      <c r="E230" s="18">
        <v>0.25461905494261028</v>
      </c>
      <c r="G230" s="18">
        <v>0.25074043489185521</v>
      </c>
      <c r="H230" s="18">
        <v>0.21014110051486179</v>
      </c>
      <c r="J230" s="18">
        <v>0.22704572105118859</v>
      </c>
      <c r="K230" s="18">
        <v>0.1143157643536629</v>
      </c>
      <c r="L230" s="18">
        <v>0.18041255430948949</v>
      </c>
      <c r="M230" s="18">
        <v>0.25859720493542898</v>
      </c>
      <c r="N230" s="18">
        <v>0.40974829302346227</v>
      </c>
      <c r="O230" s="18">
        <v>0.34755587241939279</v>
      </c>
      <c r="P230" s="18">
        <v>0.21188556097742189</v>
      </c>
      <c r="Q230" s="18">
        <v>0.25556733442781271</v>
      </c>
      <c r="R230" s="18">
        <v>0.113305123073457</v>
      </c>
      <c r="S230" s="18">
        <v>0.60862600023871738</v>
      </c>
      <c r="T230" s="18">
        <v>0.39978953884785118</v>
      </c>
      <c r="U230" s="18">
        <v>0.3811193550435506</v>
      </c>
      <c r="W230" s="18">
        <v>0.23112920950242971</v>
      </c>
      <c r="X230" s="18">
        <v>0.28006468445106159</v>
      </c>
      <c r="Y230" s="18">
        <v>0.38591026739367451</v>
      </c>
      <c r="Z230" s="18">
        <v>0.25587774756947268</v>
      </c>
      <c r="AA230" s="18">
        <v>0</v>
      </c>
      <c r="AB230" s="18">
        <v>0</v>
      </c>
      <c r="AC230" s="18">
        <v>1</v>
      </c>
      <c r="AD230" s="18">
        <v>0</v>
      </c>
      <c r="AE230" s="18">
        <v>0</v>
      </c>
      <c r="AG230" s="18">
        <v>0.24797145357376671</v>
      </c>
      <c r="AH230" s="18">
        <v>0</v>
      </c>
    </row>
    <row r="231" spans="2:34" x14ac:dyDescent="0.35">
      <c r="B231" s="17" t="s">
        <v>124</v>
      </c>
      <c r="C231" s="18">
        <v>0.28241985988091362</v>
      </c>
      <c r="D231" s="18">
        <v>0.26197826493020587</v>
      </c>
      <c r="E231" s="18">
        <v>0.30157831166912369</v>
      </c>
      <c r="G231" s="18">
        <v>0.26044652085111702</v>
      </c>
      <c r="H231" s="18">
        <v>0.44231660354786778</v>
      </c>
      <c r="J231" s="18">
        <v>0.33440292187099141</v>
      </c>
      <c r="K231" s="18">
        <v>0.29994741238108991</v>
      </c>
      <c r="L231" s="18">
        <v>0.34641715106085791</v>
      </c>
      <c r="M231" s="18">
        <v>0.35116974478052371</v>
      </c>
      <c r="N231" s="18">
        <v>0.19675056899217919</v>
      </c>
      <c r="O231" s="18">
        <v>0.40408543726769031</v>
      </c>
      <c r="P231" s="18">
        <v>0.20348502439839841</v>
      </c>
      <c r="Q231" s="18">
        <v>0.26553782918566732</v>
      </c>
      <c r="R231" s="18">
        <v>0.10811307606896831</v>
      </c>
      <c r="S231" s="18">
        <v>0.17412199928384789</v>
      </c>
      <c r="T231" s="18">
        <v>0.228751823844699</v>
      </c>
      <c r="U231" s="18">
        <v>0.1905596775217753</v>
      </c>
      <c r="W231" s="18">
        <v>0.28067390864326391</v>
      </c>
      <c r="X231" s="18">
        <v>0.24460849817748331</v>
      </c>
      <c r="Y231" s="18">
        <v>0.11348813815942781</v>
      </c>
      <c r="Z231" s="18">
        <v>0.6119789326180487</v>
      </c>
      <c r="AA231" s="18">
        <v>0</v>
      </c>
      <c r="AB231" s="18">
        <v>1</v>
      </c>
      <c r="AC231" s="18">
        <v>0</v>
      </c>
      <c r="AD231" s="18">
        <v>0.51567883490887401</v>
      </c>
      <c r="AE231" s="18">
        <v>1</v>
      </c>
      <c r="AG231" s="18">
        <v>0.27901975746520041</v>
      </c>
      <c r="AH231" s="18">
        <v>0.67370864440823863</v>
      </c>
    </row>
    <row r="232" spans="2:34" x14ac:dyDescent="0.35">
      <c r="B232" s="17" t="s">
        <v>125</v>
      </c>
      <c r="C232" s="18">
        <v>0.36331187063320269</v>
      </c>
      <c r="D232" s="18">
        <v>0.37707309833172231</v>
      </c>
      <c r="E232" s="18">
        <v>0.34921723133551419</v>
      </c>
      <c r="G232" s="18">
        <v>0.38031562341423802</v>
      </c>
      <c r="H232" s="18">
        <v>0.2395780723188633</v>
      </c>
      <c r="J232" s="18">
        <v>0.26826706628942842</v>
      </c>
      <c r="K232" s="18">
        <v>0.35710529455792128</v>
      </c>
      <c r="L232" s="18">
        <v>0.30359959651315821</v>
      </c>
      <c r="M232" s="18">
        <v>0.39023305028404742</v>
      </c>
      <c r="N232" s="18">
        <v>0.19675056899217919</v>
      </c>
      <c r="O232" s="18">
        <v>0.20860667046098111</v>
      </c>
      <c r="P232" s="18">
        <v>0.51680107315804691</v>
      </c>
      <c r="Q232" s="18">
        <v>0.33528516860368968</v>
      </c>
      <c r="R232" s="18">
        <v>0.59459128262068783</v>
      </c>
      <c r="S232" s="18">
        <v>0.2172520004774347</v>
      </c>
      <c r="T232" s="18">
        <v>0.37145863730744982</v>
      </c>
      <c r="U232" s="18">
        <v>0.42832096743467418</v>
      </c>
      <c r="W232" s="18">
        <v>0.36384354940039709</v>
      </c>
      <c r="X232" s="18">
        <v>0.39337915656751687</v>
      </c>
      <c r="Y232" s="18">
        <v>0.50060159444689778</v>
      </c>
      <c r="Z232" s="18">
        <v>0.13214331981247851</v>
      </c>
      <c r="AA232" s="18">
        <v>0</v>
      </c>
      <c r="AB232" s="18">
        <v>0</v>
      </c>
      <c r="AC232" s="18">
        <v>0</v>
      </c>
      <c r="AD232" s="18">
        <v>0.4843211650911261</v>
      </c>
      <c r="AE232" s="18">
        <v>0</v>
      </c>
      <c r="AG232" s="18">
        <v>0.36363356025887239</v>
      </c>
      <c r="AH232" s="18">
        <v>0.32629135559176142</v>
      </c>
    </row>
    <row r="233" spans="2:34" x14ac:dyDescent="0.35">
      <c r="B233" s="17" t="s">
        <v>66</v>
      </c>
      <c r="C233" s="18">
        <v>0.1084330005532767</v>
      </c>
      <c r="D233" s="18">
        <v>0.12173323031382149</v>
      </c>
      <c r="E233" s="18">
        <v>9.4585402052751885E-2</v>
      </c>
      <c r="G233" s="18">
        <v>0.1084974208427899</v>
      </c>
      <c r="H233" s="18">
        <v>0.10796422361840689</v>
      </c>
      <c r="J233" s="18">
        <v>0.1702842907883915</v>
      </c>
      <c r="K233" s="18">
        <v>0.22863152870732581</v>
      </c>
      <c r="L233" s="18">
        <v>0.16957069811649439</v>
      </c>
      <c r="M233" s="18">
        <v>0</v>
      </c>
      <c r="N233" s="18">
        <v>0.19675056899217919</v>
      </c>
      <c r="O233" s="18">
        <v>3.9752019851935813E-2</v>
      </c>
      <c r="P233" s="18">
        <v>6.7828341466132799E-2</v>
      </c>
      <c r="Q233" s="18">
        <v>0.14360966778283021</v>
      </c>
      <c r="R233" s="18">
        <v>0.18399051823688689</v>
      </c>
      <c r="S233" s="18">
        <v>0</v>
      </c>
      <c r="T233" s="18">
        <v>0</v>
      </c>
      <c r="U233" s="18">
        <v>0</v>
      </c>
      <c r="W233" s="18">
        <v>0.12435333245390939</v>
      </c>
      <c r="X233" s="18">
        <v>8.1947660803937838E-2</v>
      </c>
      <c r="Y233" s="18">
        <v>0</v>
      </c>
      <c r="Z233" s="18">
        <v>0</v>
      </c>
      <c r="AA233" s="18">
        <v>1</v>
      </c>
      <c r="AB233" s="18">
        <v>0</v>
      </c>
      <c r="AC233" s="18">
        <v>0</v>
      </c>
      <c r="AD233" s="18">
        <v>0</v>
      </c>
      <c r="AE233" s="18">
        <v>0</v>
      </c>
      <c r="AG233" s="18">
        <v>0.1093752287021607</v>
      </c>
      <c r="AH233" s="18">
        <v>0</v>
      </c>
    </row>
    <row r="235" spans="2:34" ht="116" x14ac:dyDescent="0.35">
      <c r="B235" s="14" t="s">
        <v>127</v>
      </c>
    </row>
    <row r="236" spans="2:34" ht="58" x14ac:dyDescent="0.35">
      <c r="B236" s="15" t="s">
        <v>118</v>
      </c>
    </row>
    <row r="237" spans="2:34" x14ac:dyDescent="0.35">
      <c r="B237" s="11" t="s">
        <v>59</v>
      </c>
      <c r="C237" s="16">
        <v>199</v>
      </c>
      <c r="D237" s="16">
        <v>83</v>
      </c>
      <c r="E237" s="16">
        <v>114</v>
      </c>
      <c r="G237" s="16">
        <v>175</v>
      </c>
      <c r="H237" s="16">
        <v>24</v>
      </c>
      <c r="J237" s="16">
        <v>18</v>
      </c>
      <c r="K237" s="16">
        <v>17</v>
      </c>
      <c r="L237" s="16">
        <v>29</v>
      </c>
      <c r="M237" s="16">
        <v>23</v>
      </c>
      <c r="N237" s="16">
        <v>10</v>
      </c>
      <c r="O237" s="16">
        <v>24</v>
      </c>
      <c r="P237" s="16">
        <v>28</v>
      </c>
      <c r="Q237" s="16">
        <v>15</v>
      </c>
      <c r="R237" s="16">
        <v>17</v>
      </c>
      <c r="S237" s="16">
        <v>5</v>
      </c>
      <c r="T237" s="16">
        <v>8</v>
      </c>
      <c r="U237" s="16">
        <v>5</v>
      </c>
      <c r="W237" s="16">
        <v>146</v>
      </c>
      <c r="X237" s="16">
        <v>31</v>
      </c>
      <c r="Y237" s="16">
        <v>8</v>
      </c>
      <c r="Z237" s="16">
        <v>7</v>
      </c>
      <c r="AA237" s="16">
        <v>1</v>
      </c>
      <c r="AB237" s="16">
        <v>2</v>
      </c>
      <c r="AC237" s="16">
        <v>1</v>
      </c>
      <c r="AD237" s="16">
        <v>2</v>
      </c>
      <c r="AE237" s="16">
        <v>1</v>
      </c>
      <c r="AG237" s="16">
        <v>196</v>
      </c>
      <c r="AH237" s="16">
        <v>3</v>
      </c>
    </row>
    <row r="238" spans="2:34" x14ac:dyDescent="0.35">
      <c r="B238" s="12" t="s">
        <v>60</v>
      </c>
      <c r="C238" s="16">
        <v>207</v>
      </c>
      <c r="D238" s="16">
        <v>85</v>
      </c>
      <c r="E238" s="16">
        <v>120</v>
      </c>
      <c r="G238" s="16">
        <v>182</v>
      </c>
      <c r="H238" s="16">
        <v>25</v>
      </c>
      <c r="J238" s="16">
        <v>14</v>
      </c>
      <c r="K238" s="16">
        <v>25</v>
      </c>
      <c r="L238" s="16">
        <v>26</v>
      </c>
      <c r="M238" s="16">
        <v>19</v>
      </c>
      <c r="N238" s="16">
        <v>8</v>
      </c>
      <c r="O238" s="16">
        <v>31</v>
      </c>
      <c r="P238" s="16">
        <v>37</v>
      </c>
      <c r="Q238" s="16">
        <v>14</v>
      </c>
      <c r="R238" s="16">
        <v>15</v>
      </c>
      <c r="S238" s="16">
        <v>4</v>
      </c>
      <c r="T238" s="16">
        <v>9</v>
      </c>
      <c r="U238" s="16">
        <v>6</v>
      </c>
      <c r="W238" s="16">
        <v>148</v>
      </c>
      <c r="X238" s="16">
        <v>40</v>
      </c>
      <c r="Y238" s="16">
        <v>9</v>
      </c>
      <c r="Z238" s="16">
        <v>6</v>
      </c>
      <c r="AA238" s="16">
        <v>1</v>
      </c>
      <c r="AB238" s="16">
        <v>2</v>
      </c>
      <c r="AC238" s="16">
        <v>1</v>
      </c>
      <c r="AD238" s="16">
        <v>1</v>
      </c>
      <c r="AE238" s="16">
        <v>1</v>
      </c>
      <c r="AG238" s="16">
        <v>205</v>
      </c>
      <c r="AH238" s="16">
        <v>2</v>
      </c>
    </row>
    <row r="239" spans="2:34" x14ac:dyDescent="0.35">
      <c r="B239" s="17" t="s">
        <v>123</v>
      </c>
      <c r="C239" s="18">
        <v>0.26078524246534979</v>
      </c>
      <c r="D239" s="18">
        <v>0.18925872248528811</v>
      </c>
      <c r="E239" s="18">
        <v>0.31566749377912551</v>
      </c>
      <c r="G239" s="18">
        <v>0.27179653142605831</v>
      </c>
      <c r="H239" s="18">
        <v>0.18065771855987381</v>
      </c>
      <c r="J239" s="18">
        <v>0.39264463675946998</v>
      </c>
      <c r="K239" s="18">
        <v>0.22863152870732581</v>
      </c>
      <c r="L239" s="18">
        <v>0.21324229574924539</v>
      </c>
      <c r="M239" s="18">
        <v>0.30859184437324111</v>
      </c>
      <c r="N239" s="18">
        <v>0.50812357751955195</v>
      </c>
      <c r="O239" s="18">
        <v>0.29795728136615479</v>
      </c>
      <c r="P239" s="18">
        <v>0.1356566829322656</v>
      </c>
      <c r="Q239" s="18">
        <v>0.25556733442781271</v>
      </c>
      <c r="R239" s="18">
        <v>0.22141819914242519</v>
      </c>
      <c r="S239" s="18">
        <v>0.43450400095486952</v>
      </c>
      <c r="T239" s="18">
        <v>0.39978953884785118</v>
      </c>
      <c r="U239" s="18">
        <v>0.1905596775217753</v>
      </c>
      <c r="W239" s="18">
        <v>0.27268642927354098</v>
      </c>
      <c r="X239" s="18">
        <v>0.22910825784761121</v>
      </c>
      <c r="Y239" s="18">
        <v>0.26545027669554028</v>
      </c>
      <c r="Z239" s="18">
        <v>0.25546655616157909</v>
      </c>
      <c r="AA239" s="18">
        <v>0</v>
      </c>
      <c r="AB239" s="18">
        <v>0.47440865000268662</v>
      </c>
      <c r="AC239" s="18">
        <v>0</v>
      </c>
      <c r="AD239" s="18">
        <v>0</v>
      </c>
      <c r="AE239" s="18">
        <v>0</v>
      </c>
      <c r="AG239" s="18">
        <v>0.26305133484507381</v>
      </c>
      <c r="AH239" s="18">
        <v>0</v>
      </c>
    </row>
    <row r="240" spans="2:34" x14ac:dyDescent="0.35">
      <c r="B240" s="17" t="s">
        <v>124</v>
      </c>
      <c r="C240" s="18">
        <v>0.26497041415929379</v>
      </c>
      <c r="D240" s="18">
        <v>0.2828978688296967</v>
      </c>
      <c r="E240" s="18">
        <v>0.25673423225883818</v>
      </c>
      <c r="G240" s="18">
        <v>0.24438284993644441</v>
      </c>
      <c r="H240" s="18">
        <v>0.41478307917137919</v>
      </c>
      <c r="J240" s="18">
        <v>0.16880400616270999</v>
      </c>
      <c r="K240" s="18">
        <v>0.35710529455792128</v>
      </c>
      <c r="L240" s="18">
        <v>0.26720375370827643</v>
      </c>
      <c r="M240" s="18">
        <v>0.1242191063180889</v>
      </c>
      <c r="N240" s="18">
        <v>9.8375284496089621E-2</v>
      </c>
      <c r="O240" s="18">
        <v>0.41721334092196227</v>
      </c>
      <c r="P240" s="18">
        <v>0.2542002682895117</v>
      </c>
      <c r="Q240" s="18">
        <v>0.32942966279262043</v>
      </c>
      <c r="R240" s="18">
        <v>0.18399051823688689</v>
      </c>
      <c r="S240" s="18">
        <v>0.39137399976128262</v>
      </c>
      <c r="T240" s="18">
        <v>0.14270681346275091</v>
      </c>
      <c r="U240" s="18">
        <v>0.1905596775217753</v>
      </c>
      <c r="W240" s="18">
        <v>0.2423999889312051</v>
      </c>
      <c r="X240" s="18">
        <v>0.36671499384871842</v>
      </c>
      <c r="Y240" s="18">
        <v>9.898268578645808E-2</v>
      </c>
      <c r="Z240" s="18">
        <v>0.13214331981247851</v>
      </c>
      <c r="AA240" s="18">
        <v>1</v>
      </c>
      <c r="AB240" s="18">
        <v>0.5255913499973135</v>
      </c>
      <c r="AC240" s="18">
        <v>0</v>
      </c>
      <c r="AD240" s="18">
        <v>0.51567883490887401</v>
      </c>
      <c r="AE240" s="18">
        <v>1</v>
      </c>
      <c r="AG240" s="18">
        <v>0.26141868485086861</v>
      </c>
      <c r="AH240" s="18">
        <v>0.67370864440823863</v>
      </c>
    </row>
    <row r="241" spans="2:34" x14ac:dyDescent="0.35">
      <c r="B241" s="17" t="s">
        <v>125</v>
      </c>
      <c r="C241" s="18">
        <v>0.35000529586365908</v>
      </c>
      <c r="D241" s="18">
        <v>0.35818034449486358</v>
      </c>
      <c r="E241" s="18">
        <v>0.33336986633372628</v>
      </c>
      <c r="G241" s="18">
        <v>0.35746068329053821</v>
      </c>
      <c r="H241" s="18">
        <v>0.29575354237653467</v>
      </c>
      <c r="J241" s="18">
        <v>0.26826706628942842</v>
      </c>
      <c r="K241" s="18">
        <v>0.22863152870732581</v>
      </c>
      <c r="L241" s="18">
        <v>0.30902158743087288</v>
      </c>
      <c r="M241" s="18">
        <v>0.47148670697184197</v>
      </c>
      <c r="N241" s="18">
        <v>0.19675056899217919</v>
      </c>
      <c r="O241" s="18">
        <v>0.24507735785994711</v>
      </c>
      <c r="P241" s="18">
        <v>0.47448636584595721</v>
      </c>
      <c r="Q241" s="18">
        <v>0.33528516860368968</v>
      </c>
      <c r="R241" s="18">
        <v>0.46725332592052943</v>
      </c>
      <c r="S241" s="18">
        <v>0</v>
      </c>
      <c r="T241" s="18">
        <v>0.45750364768939811</v>
      </c>
      <c r="U241" s="18">
        <v>0.61888064495644945</v>
      </c>
      <c r="W241" s="18">
        <v>0.36433057426475002</v>
      </c>
      <c r="X241" s="18">
        <v>0.2507879377871321</v>
      </c>
      <c r="Y241" s="18">
        <v>0.52207889935857388</v>
      </c>
      <c r="Z241" s="18">
        <v>0.47212891846214861</v>
      </c>
      <c r="AA241" s="18">
        <v>0</v>
      </c>
      <c r="AB241" s="18">
        <v>0</v>
      </c>
      <c r="AC241" s="18">
        <v>1</v>
      </c>
      <c r="AD241" s="18">
        <v>0.4843211650911261</v>
      </c>
      <c r="AE241" s="18">
        <v>0</v>
      </c>
      <c r="AG241" s="18">
        <v>0.35021135805811221</v>
      </c>
      <c r="AH241" s="18">
        <v>0.32629135559176142</v>
      </c>
    </row>
    <row r="242" spans="2:34" x14ac:dyDescent="0.35">
      <c r="B242" s="17" t="s">
        <v>66</v>
      </c>
      <c r="C242" s="18">
        <v>0.1242390475116974</v>
      </c>
      <c r="D242" s="18">
        <v>0.16966306419015181</v>
      </c>
      <c r="E242" s="18">
        <v>9.4228407628310154E-2</v>
      </c>
      <c r="G242" s="18">
        <v>0.12635993534695919</v>
      </c>
      <c r="H242" s="18">
        <v>0.10880565989221221</v>
      </c>
      <c r="J242" s="18">
        <v>0.1702842907883915</v>
      </c>
      <c r="K242" s="18">
        <v>0.18563164802742699</v>
      </c>
      <c r="L242" s="18">
        <v>0.2105323631116052</v>
      </c>
      <c r="M242" s="18">
        <v>9.5702342336828047E-2</v>
      </c>
      <c r="N242" s="18">
        <v>0.19675056899217919</v>
      </c>
      <c r="O242" s="18">
        <v>3.9752019851935813E-2</v>
      </c>
      <c r="P242" s="18">
        <v>0.1356566829322656</v>
      </c>
      <c r="Q242" s="18">
        <v>7.9717834175877092E-2</v>
      </c>
      <c r="R242" s="18">
        <v>0.12733795670015841</v>
      </c>
      <c r="S242" s="18">
        <v>0.17412199928384789</v>
      </c>
      <c r="T242" s="18">
        <v>0</v>
      </c>
      <c r="U242" s="18">
        <v>0</v>
      </c>
      <c r="W242" s="18">
        <v>0.12058300753050399</v>
      </c>
      <c r="X242" s="18">
        <v>0.15338881051653791</v>
      </c>
      <c r="Y242" s="18">
        <v>0.11348813815942781</v>
      </c>
      <c r="Z242" s="18">
        <v>0.14026120556379379</v>
      </c>
      <c r="AA242" s="18">
        <v>0</v>
      </c>
      <c r="AB242" s="18">
        <v>0</v>
      </c>
      <c r="AC242" s="18">
        <v>0</v>
      </c>
      <c r="AD242" s="18">
        <v>0</v>
      </c>
      <c r="AE242" s="18">
        <v>0</v>
      </c>
      <c r="AG242" s="18">
        <v>0.12531862224594581</v>
      </c>
      <c r="AH242" s="18">
        <v>0</v>
      </c>
    </row>
    <row r="244" spans="2:34" ht="116" x14ac:dyDescent="0.35">
      <c r="B244" s="14" t="s">
        <v>128</v>
      </c>
    </row>
    <row r="245" spans="2:34" ht="58" x14ac:dyDescent="0.35">
      <c r="B245" s="15" t="s">
        <v>118</v>
      </c>
    </row>
    <row r="246" spans="2:34" x14ac:dyDescent="0.35">
      <c r="B246" s="11" t="s">
        <v>59</v>
      </c>
      <c r="C246" s="16">
        <v>199</v>
      </c>
      <c r="D246" s="16">
        <v>83</v>
      </c>
      <c r="E246" s="16">
        <v>114</v>
      </c>
      <c r="G246" s="16">
        <v>175</v>
      </c>
      <c r="H246" s="16">
        <v>24</v>
      </c>
      <c r="J246" s="16">
        <v>18</v>
      </c>
      <c r="K246" s="16">
        <v>17</v>
      </c>
      <c r="L246" s="16">
        <v>29</v>
      </c>
      <c r="M246" s="16">
        <v>23</v>
      </c>
      <c r="N246" s="16">
        <v>10</v>
      </c>
      <c r="O246" s="16">
        <v>24</v>
      </c>
      <c r="P246" s="16">
        <v>28</v>
      </c>
      <c r="Q246" s="16">
        <v>15</v>
      </c>
      <c r="R246" s="16">
        <v>17</v>
      </c>
      <c r="S246" s="16">
        <v>5</v>
      </c>
      <c r="T246" s="16">
        <v>8</v>
      </c>
      <c r="U246" s="16">
        <v>5</v>
      </c>
      <c r="W246" s="16">
        <v>146</v>
      </c>
      <c r="X246" s="16">
        <v>31</v>
      </c>
      <c r="Y246" s="16">
        <v>8</v>
      </c>
      <c r="Z246" s="16">
        <v>7</v>
      </c>
      <c r="AA246" s="16">
        <v>1</v>
      </c>
      <c r="AB246" s="16">
        <v>2</v>
      </c>
      <c r="AC246" s="16">
        <v>1</v>
      </c>
      <c r="AD246" s="16">
        <v>2</v>
      </c>
      <c r="AE246" s="16">
        <v>1</v>
      </c>
      <c r="AG246" s="16">
        <v>196</v>
      </c>
      <c r="AH246" s="16">
        <v>3</v>
      </c>
    </row>
    <row r="247" spans="2:34" x14ac:dyDescent="0.35">
      <c r="B247" s="12" t="s">
        <v>60</v>
      </c>
      <c r="C247" s="16">
        <v>207</v>
      </c>
      <c r="D247" s="16">
        <v>85</v>
      </c>
      <c r="E247" s="16">
        <v>120</v>
      </c>
      <c r="G247" s="16">
        <v>182</v>
      </c>
      <c r="H247" s="16">
        <v>25</v>
      </c>
      <c r="J247" s="16">
        <v>14</v>
      </c>
      <c r="K247" s="16">
        <v>25</v>
      </c>
      <c r="L247" s="16">
        <v>26</v>
      </c>
      <c r="M247" s="16">
        <v>19</v>
      </c>
      <c r="N247" s="16">
        <v>8</v>
      </c>
      <c r="O247" s="16">
        <v>31</v>
      </c>
      <c r="P247" s="16">
        <v>37</v>
      </c>
      <c r="Q247" s="16">
        <v>14</v>
      </c>
      <c r="R247" s="16">
        <v>15</v>
      </c>
      <c r="S247" s="16">
        <v>4</v>
      </c>
      <c r="T247" s="16">
        <v>9</v>
      </c>
      <c r="U247" s="16">
        <v>6</v>
      </c>
      <c r="W247" s="16">
        <v>148</v>
      </c>
      <c r="X247" s="16">
        <v>40</v>
      </c>
      <c r="Y247" s="16">
        <v>9</v>
      </c>
      <c r="Z247" s="16">
        <v>6</v>
      </c>
      <c r="AA247" s="16">
        <v>1</v>
      </c>
      <c r="AB247" s="16">
        <v>2</v>
      </c>
      <c r="AC247" s="16">
        <v>1</v>
      </c>
      <c r="AD247" s="16">
        <v>1</v>
      </c>
      <c r="AE247" s="16">
        <v>1</v>
      </c>
      <c r="AG247" s="16">
        <v>205</v>
      </c>
      <c r="AH247" s="16">
        <v>2</v>
      </c>
    </row>
    <row r="248" spans="2:34" x14ac:dyDescent="0.35">
      <c r="B248" s="17" t="s">
        <v>123</v>
      </c>
      <c r="C248" s="18">
        <v>0.30894748377899139</v>
      </c>
      <c r="D248" s="18">
        <v>0.25527774540659892</v>
      </c>
      <c r="E248" s="18">
        <v>0.35202083085113028</v>
      </c>
      <c r="G248" s="18">
        <v>0.3204771334157539</v>
      </c>
      <c r="H248" s="18">
        <v>0.22504792577193269</v>
      </c>
      <c r="J248" s="18">
        <v>0.38178992681502261</v>
      </c>
      <c r="K248" s="18">
        <v>0.22863152870732581</v>
      </c>
      <c r="L248" s="18">
        <v>0.26805992243576199</v>
      </c>
      <c r="M248" s="18">
        <v>0.30468970024647052</v>
      </c>
      <c r="N248" s="18">
        <v>0.5162439702641094</v>
      </c>
      <c r="O248" s="18">
        <v>0.37746132107002639</v>
      </c>
      <c r="P248" s="18">
        <v>0.20348502439839841</v>
      </c>
      <c r="Q248" s="18">
        <v>0.38335100164171892</v>
      </c>
      <c r="R248" s="18">
        <v>0.3113284749370453</v>
      </c>
      <c r="S248" s="18">
        <v>0.65175600143230428</v>
      </c>
      <c r="T248" s="18">
        <v>0.37145863730744982</v>
      </c>
      <c r="U248" s="18">
        <v>0.1905596775217753</v>
      </c>
      <c r="W248" s="18">
        <v>0.33652905646148912</v>
      </c>
      <c r="X248" s="18">
        <v>0.22833359296084699</v>
      </c>
      <c r="Y248" s="18">
        <v>0.33643276962021551</v>
      </c>
      <c r="Z248" s="18">
        <v>0</v>
      </c>
      <c r="AA248" s="18">
        <v>1</v>
      </c>
      <c r="AB248" s="18">
        <v>0</v>
      </c>
      <c r="AC248" s="18">
        <v>1</v>
      </c>
      <c r="AD248" s="18">
        <v>0</v>
      </c>
      <c r="AE248" s="18">
        <v>1</v>
      </c>
      <c r="AG248" s="18">
        <v>0.30879677427036201</v>
      </c>
      <c r="AH248" s="18">
        <v>0.32629135559176142</v>
      </c>
    </row>
    <row r="249" spans="2:34" x14ac:dyDescent="0.35">
      <c r="B249" s="17" t="s">
        <v>124</v>
      </c>
      <c r="C249" s="18">
        <v>0.25076020311045089</v>
      </c>
      <c r="D249" s="18">
        <v>0.28624123304329818</v>
      </c>
      <c r="E249" s="18">
        <v>0.22988711510432011</v>
      </c>
      <c r="G249" s="18">
        <v>0.23906772892870351</v>
      </c>
      <c r="H249" s="18">
        <v>0.33584461128965898</v>
      </c>
      <c r="J249" s="18">
        <v>0.29318157663275179</v>
      </c>
      <c r="K249" s="18">
        <v>0.25694753170119122</v>
      </c>
      <c r="L249" s="18">
        <v>0.36353716689905352</v>
      </c>
      <c r="M249" s="18">
        <v>0.30507724946948223</v>
      </c>
      <c r="N249" s="18">
        <v>0.18863017624762191</v>
      </c>
      <c r="O249" s="18">
        <v>0.33442796876512082</v>
      </c>
      <c r="P249" s="18">
        <v>0.2286866341354688</v>
      </c>
      <c r="Q249" s="18">
        <v>0.14360966778283021</v>
      </c>
      <c r="R249" s="18">
        <v>0.10811307606896831</v>
      </c>
      <c r="S249" s="18">
        <v>0</v>
      </c>
      <c r="T249" s="18">
        <v>0.14270681346275091</v>
      </c>
      <c r="U249" s="18">
        <v>0.1905596775217753</v>
      </c>
      <c r="W249" s="18">
        <v>0.1708521435293841</v>
      </c>
      <c r="X249" s="18">
        <v>0.47848603250770422</v>
      </c>
      <c r="Y249" s="18">
        <v>0.23394812885756189</v>
      </c>
      <c r="Z249" s="18">
        <v>0.86785668018752149</v>
      </c>
      <c r="AA249" s="18">
        <v>0</v>
      </c>
      <c r="AB249" s="18">
        <v>0.47440865000268662</v>
      </c>
      <c r="AC249" s="18">
        <v>0</v>
      </c>
      <c r="AD249" s="18">
        <v>0</v>
      </c>
      <c r="AE249" s="18">
        <v>0</v>
      </c>
      <c r="AG249" s="18">
        <v>0.25293918294855322</v>
      </c>
      <c r="AH249" s="18">
        <v>0</v>
      </c>
    </row>
    <row r="250" spans="2:34" x14ac:dyDescent="0.35">
      <c r="B250" s="17" t="s">
        <v>125</v>
      </c>
      <c r="C250" s="18">
        <v>0.32855881284646682</v>
      </c>
      <c r="D250" s="18">
        <v>0.32908621351707829</v>
      </c>
      <c r="E250" s="18">
        <v>0.31696716836471822</v>
      </c>
      <c r="G250" s="18">
        <v>0.33507205049941219</v>
      </c>
      <c r="H250" s="18">
        <v>0.28116294415201282</v>
      </c>
      <c r="J250" s="18">
        <v>0.26826706628942842</v>
      </c>
      <c r="K250" s="18">
        <v>0.22863152870732581</v>
      </c>
      <c r="L250" s="18">
        <v>0.20511037219389039</v>
      </c>
      <c r="M250" s="18">
        <v>0.39023305028404742</v>
      </c>
      <c r="N250" s="18">
        <v>0.19675056899217919</v>
      </c>
      <c r="O250" s="18">
        <v>0.20860667046098111</v>
      </c>
      <c r="P250" s="18">
        <v>0.5</v>
      </c>
      <c r="Q250" s="18">
        <v>0.32942966279262043</v>
      </c>
      <c r="R250" s="18">
        <v>0.45322049229382799</v>
      </c>
      <c r="S250" s="18">
        <v>0</v>
      </c>
      <c r="T250" s="18">
        <v>0.48583454922979941</v>
      </c>
      <c r="U250" s="18">
        <v>0.61888064495644945</v>
      </c>
      <c r="W250" s="18">
        <v>0.36255169589051228</v>
      </c>
      <c r="X250" s="18">
        <v>0.21123271372751051</v>
      </c>
      <c r="Y250" s="18">
        <v>0.42961910152222271</v>
      </c>
      <c r="Z250" s="18">
        <v>0.13214331981247851</v>
      </c>
      <c r="AA250" s="18">
        <v>0</v>
      </c>
      <c r="AB250" s="18">
        <v>0.5255913499973135</v>
      </c>
      <c r="AC250" s="18">
        <v>0</v>
      </c>
      <c r="AD250" s="18">
        <v>0.4843211650911261</v>
      </c>
      <c r="AE250" s="18">
        <v>0</v>
      </c>
      <c r="AG250" s="18">
        <v>0.32857851590772008</v>
      </c>
      <c r="AH250" s="18">
        <v>0.32629135559176142</v>
      </c>
    </row>
    <row r="251" spans="2:34" x14ac:dyDescent="0.35">
      <c r="B251" s="17" t="s">
        <v>66</v>
      </c>
      <c r="C251" s="18">
        <v>0.1117335002640908</v>
      </c>
      <c r="D251" s="18">
        <v>0.12939480803302469</v>
      </c>
      <c r="E251" s="18">
        <v>0.1011248856798314</v>
      </c>
      <c r="G251" s="18">
        <v>0.1053830871561304</v>
      </c>
      <c r="H251" s="18">
        <v>0.1579445187863954</v>
      </c>
      <c r="J251" s="18">
        <v>5.6761430262797161E-2</v>
      </c>
      <c r="K251" s="18">
        <v>0.28578941088415721</v>
      </c>
      <c r="L251" s="18">
        <v>0.1632925384712938</v>
      </c>
      <c r="M251" s="18">
        <v>0</v>
      </c>
      <c r="N251" s="18">
        <v>9.8375284496089621E-2</v>
      </c>
      <c r="O251" s="18">
        <v>7.9504039703871612E-2</v>
      </c>
      <c r="P251" s="18">
        <v>6.7828341466132799E-2</v>
      </c>
      <c r="Q251" s="18">
        <v>0.14360966778283021</v>
      </c>
      <c r="R251" s="18">
        <v>0.12733795670015841</v>
      </c>
      <c r="S251" s="18">
        <v>0.34824399856769578</v>
      </c>
      <c r="T251" s="18">
        <v>0</v>
      </c>
      <c r="U251" s="18">
        <v>0</v>
      </c>
      <c r="W251" s="18">
        <v>0.13006710411861461</v>
      </c>
      <c r="X251" s="18">
        <v>8.1947660803937838E-2</v>
      </c>
      <c r="Y251" s="18">
        <v>0</v>
      </c>
      <c r="Z251" s="18">
        <v>0</v>
      </c>
      <c r="AA251" s="18">
        <v>0</v>
      </c>
      <c r="AB251" s="18">
        <v>0</v>
      </c>
      <c r="AC251" s="18">
        <v>0</v>
      </c>
      <c r="AD251" s="18">
        <v>0.51567883490887401</v>
      </c>
      <c r="AE251" s="18">
        <v>0</v>
      </c>
      <c r="AG251" s="18">
        <v>0.109685526873365</v>
      </c>
      <c r="AH251" s="18">
        <v>0.34741728881647738</v>
      </c>
    </row>
    <row r="253" spans="2:34" ht="87" x14ac:dyDescent="0.35">
      <c r="B253" s="14" t="s">
        <v>129</v>
      </c>
    </row>
    <row r="254" spans="2:34" ht="58" x14ac:dyDescent="0.35">
      <c r="B254" s="15" t="s">
        <v>118</v>
      </c>
    </row>
    <row r="255" spans="2:34" x14ac:dyDescent="0.35">
      <c r="B255" s="11" t="s">
        <v>59</v>
      </c>
      <c r="C255" s="16">
        <v>197</v>
      </c>
      <c r="D255" s="16">
        <v>81</v>
      </c>
      <c r="E255" s="16">
        <v>114</v>
      </c>
      <c r="G255" s="16">
        <v>173</v>
      </c>
      <c r="H255" s="16">
        <v>24</v>
      </c>
      <c r="J255" s="16">
        <v>18</v>
      </c>
      <c r="K255" s="16">
        <v>17</v>
      </c>
      <c r="L255" s="16">
        <v>29</v>
      </c>
      <c r="M255" s="16">
        <v>23</v>
      </c>
      <c r="N255" s="16">
        <v>10</v>
      </c>
      <c r="O255" s="16">
        <v>24</v>
      </c>
      <c r="P255" s="16">
        <v>28</v>
      </c>
      <c r="Q255" s="16">
        <v>15</v>
      </c>
      <c r="R255" s="16">
        <v>16</v>
      </c>
      <c r="S255" s="16">
        <v>5</v>
      </c>
      <c r="T255" s="16">
        <v>7</v>
      </c>
      <c r="U255" s="16">
        <v>5</v>
      </c>
      <c r="W255" s="16">
        <v>146</v>
      </c>
      <c r="X255" s="16">
        <v>30</v>
      </c>
      <c r="Y255" s="16">
        <v>8</v>
      </c>
      <c r="Z255" s="16">
        <v>7</v>
      </c>
      <c r="AA255" s="16">
        <v>1</v>
      </c>
      <c r="AB255" s="16">
        <v>1</v>
      </c>
      <c r="AC255" s="16">
        <v>1</v>
      </c>
      <c r="AD255" s="16">
        <v>2</v>
      </c>
      <c r="AE255" s="16">
        <v>1</v>
      </c>
      <c r="AG255" s="16">
        <v>194</v>
      </c>
      <c r="AH255" s="16">
        <v>3</v>
      </c>
    </row>
    <row r="256" spans="2:34" x14ac:dyDescent="0.35">
      <c r="B256" s="12" t="s">
        <v>60</v>
      </c>
      <c r="C256" s="16">
        <v>205</v>
      </c>
      <c r="D256" s="16">
        <v>83</v>
      </c>
      <c r="E256" s="16">
        <v>120</v>
      </c>
      <c r="G256" s="16">
        <v>180</v>
      </c>
      <c r="H256" s="16">
        <v>25</v>
      </c>
      <c r="J256" s="16">
        <v>14</v>
      </c>
      <c r="K256" s="16">
        <v>25</v>
      </c>
      <c r="L256" s="16">
        <v>26</v>
      </c>
      <c r="M256" s="16">
        <v>19</v>
      </c>
      <c r="N256" s="16">
        <v>8</v>
      </c>
      <c r="O256" s="16">
        <v>31</v>
      </c>
      <c r="P256" s="16">
        <v>37</v>
      </c>
      <c r="Q256" s="16">
        <v>14</v>
      </c>
      <c r="R256" s="16">
        <v>14</v>
      </c>
      <c r="S256" s="16">
        <v>4</v>
      </c>
      <c r="T256" s="16">
        <v>8</v>
      </c>
      <c r="U256" s="16">
        <v>6</v>
      </c>
      <c r="W256" s="16">
        <v>148</v>
      </c>
      <c r="X256" s="16">
        <v>38</v>
      </c>
      <c r="Y256" s="16">
        <v>9</v>
      </c>
      <c r="Z256" s="16">
        <v>6</v>
      </c>
      <c r="AA256" s="16">
        <v>1</v>
      </c>
      <c r="AB256" s="16">
        <v>1</v>
      </c>
      <c r="AC256" s="16">
        <v>1</v>
      </c>
      <c r="AD256" s="16">
        <v>1</v>
      </c>
      <c r="AE256" s="16">
        <v>1</v>
      </c>
      <c r="AG256" s="16">
        <v>203</v>
      </c>
      <c r="AH256" s="16">
        <v>2</v>
      </c>
    </row>
    <row r="257" spans="2:34" x14ac:dyDescent="0.35">
      <c r="B257" s="17" t="s">
        <v>130</v>
      </c>
      <c r="C257" s="18">
        <v>3.8850214598809628E-2</v>
      </c>
      <c r="D257" s="18">
        <v>3.1746704171927813E-2</v>
      </c>
      <c r="E257" s="18">
        <v>4.439687494034128E-2</v>
      </c>
      <c r="G257" s="18">
        <v>3.3868625744477902E-2</v>
      </c>
      <c r="H257" s="18">
        <v>7.4695409732470033E-2</v>
      </c>
      <c r="J257" s="18">
        <v>5.2076055182687063E-2</v>
      </c>
      <c r="K257" s="18">
        <v>0</v>
      </c>
      <c r="L257" s="18">
        <v>8.1923329990221727E-2</v>
      </c>
      <c r="M257" s="18">
        <v>4.2577900407282612E-2</v>
      </c>
      <c r="N257" s="18">
        <v>9.0254891751532215E-2</v>
      </c>
      <c r="O257" s="18">
        <v>8.9350610905173725E-2</v>
      </c>
      <c r="P257" s="18">
        <v>0</v>
      </c>
      <c r="Q257" s="18">
        <v>0</v>
      </c>
      <c r="R257" s="18">
        <v>0</v>
      </c>
      <c r="S257" s="18">
        <v>0.2172520004774347</v>
      </c>
      <c r="T257" s="18">
        <v>0</v>
      </c>
      <c r="U257" s="18">
        <v>0</v>
      </c>
      <c r="W257" s="18">
        <v>1.362682850680037E-2</v>
      </c>
      <c r="X257" s="18">
        <v>9.0205381631815101E-2</v>
      </c>
      <c r="Y257" s="18">
        <v>0.12045999069813421</v>
      </c>
      <c r="Z257" s="18">
        <v>0.25546655616157909</v>
      </c>
      <c r="AA257" s="18">
        <v>0</v>
      </c>
      <c r="AB257" s="18">
        <v>0</v>
      </c>
      <c r="AC257" s="18">
        <v>0</v>
      </c>
      <c r="AD257" s="18">
        <v>0</v>
      </c>
      <c r="AE257" s="18">
        <v>0</v>
      </c>
      <c r="AG257" s="18">
        <v>3.919118241236736E-2</v>
      </c>
      <c r="AH257" s="18">
        <v>0</v>
      </c>
    </row>
    <row r="258" spans="2:34" x14ac:dyDescent="0.35">
      <c r="B258" s="17" t="s">
        <v>78</v>
      </c>
      <c r="C258" s="18">
        <v>9.6442422074089026E-2</v>
      </c>
      <c r="D258" s="18">
        <v>7.9103930061152308E-2</v>
      </c>
      <c r="E258" s="18">
        <v>0.11000789408866769</v>
      </c>
      <c r="G258" s="18">
        <v>8.7333723915307401E-2</v>
      </c>
      <c r="H258" s="18">
        <v>0.16198437514619579</v>
      </c>
      <c r="J258" s="18">
        <v>0.1702842907883915</v>
      </c>
      <c r="K258" s="18">
        <v>5.7157882176831439E-2</v>
      </c>
      <c r="L258" s="18">
        <v>0.13046279703153801</v>
      </c>
      <c r="M258" s="18">
        <v>3.9063305503523729E-2</v>
      </c>
      <c r="N258" s="18">
        <v>0.19675056899217919</v>
      </c>
      <c r="O258" s="18">
        <v>7.9504039703871612E-2</v>
      </c>
      <c r="P258" s="18">
        <v>3.39141707330664E-2</v>
      </c>
      <c r="Q258" s="18">
        <v>6.3891833606953163E-2</v>
      </c>
      <c r="R258" s="18">
        <v>5.9726097231251281E-2</v>
      </c>
      <c r="S258" s="18">
        <v>0</v>
      </c>
      <c r="T258" s="18">
        <v>0.33292417507519823</v>
      </c>
      <c r="U258" s="18">
        <v>0.3811193550435506</v>
      </c>
      <c r="W258" s="18">
        <v>9.9808146003419876E-2</v>
      </c>
      <c r="X258" s="18">
        <v>6.1245030480555143E-2</v>
      </c>
      <c r="Y258" s="18">
        <v>0.1449902859974061</v>
      </c>
      <c r="Z258" s="18">
        <v>0.13214331981247851</v>
      </c>
      <c r="AA258" s="18">
        <v>0</v>
      </c>
      <c r="AB258" s="18">
        <v>0</v>
      </c>
      <c r="AC258" s="18">
        <v>0</v>
      </c>
      <c r="AD258" s="18">
        <v>0.51567883490887401</v>
      </c>
      <c r="AE258" s="18">
        <v>0</v>
      </c>
      <c r="AG258" s="18">
        <v>9.4239748229046336E-2</v>
      </c>
      <c r="AH258" s="18">
        <v>0.34741728881647738</v>
      </c>
    </row>
    <row r="259" spans="2:34" x14ac:dyDescent="0.35">
      <c r="B259" s="17" t="s">
        <v>131</v>
      </c>
      <c r="C259" s="18">
        <v>0.19729652983685561</v>
      </c>
      <c r="D259" s="18">
        <v>0.18410909059174729</v>
      </c>
      <c r="E259" s="18">
        <v>0.20968522966501299</v>
      </c>
      <c r="G259" s="18">
        <v>0.19417478296623361</v>
      </c>
      <c r="H259" s="18">
        <v>0.2197591675629777</v>
      </c>
      <c r="J259" s="18">
        <v>4.1221345238239677E-2</v>
      </c>
      <c r="K259" s="18">
        <v>0.2427895302042585</v>
      </c>
      <c r="L259" s="18">
        <v>0.17499268903420909</v>
      </c>
      <c r="M259" s="18">
        <v>0.37929895953877291</v>
      </c>
      <c r="N259" s="18">
        <v>0.19675056899217919</v>
      </c>
      <c r="O259" s="18">
        <v>0.20532533800801131</v>
      </c>
      <c r="P259" s="18">
        <v>0.17797139024435549</v>
      </c>
      <c r="Q259" s="18">
        <v>0.38335100164171892</v>
      </c>
      <c r="R259" s="18">
        <v>0</v>
      </c>
      <c r="S259" s="18">
        <v>0.56549599904513059</v>
      </c>
      <c r="T259" s="18">
        <v>0</v>
      </c>
      <c r="U259" s="18">
        <v>0</v>
      </c>
      <c r="W259" s="18">
        <v>0.1930808415371025</v>
      </c>
      <c r="X259" s="18">
        <v>0.17712215995451619</v>
      </c>
      <c r="Y259" s="18">
        <v>0.12045999069813421</v>
      </c>
      <c r="Z259" s="18">
        <v>0.33998559864966998</v>
      </c>
      <c r="AA259" s="18">
        <v>1</v>
      </c>
      <c r="AB259" s="18">
        <v>0</v>
      </c>
      <c r="AC259" s="18">
        <v>1</v>
      </c>
      <c r="AD259" s="18">
        <v>0.4843211650911261</v>
      </c>
      <c r="AE259" s="18">
        <v>0</v>
      </c>
      <c r="AG259" s="18">
        <v>0.19616441038392321</v>
      </c>
      <c r="AH259" s="18">
        <v>0.32629135559176142</v>
      </c>
    </row>
    <row r="260" spans="2:34" x14ac:dyDescent="0.35">
      <c r="B260" s="17" t="s">
        <v>132</v>
      </c>
      <c r="C260" s="18">
        <v>0.20118936215350811</v>
      </c>
      <c r="D260" s="18">
        <v>0.18540911696473239</v>
      </c>
      <c r="E260" s="18">
        <v>0.21543071638751959</v>
      </c>
      <c r="G260" s="18">
        <v>0.19730544260172669</v>
      </c>
      <c r="H260" s="18">
        <v>0.22913623980399611</v>
      </c>
      <c r="J260" s="18">
        <v>0.18434409118726749</v>
      </c>
      <c r="K260" s="18">
        <v>0.29994741238108991</v>
      </c>
      <c r="L260" s="18">
        <v>0.2024004395562502</v>
      </c>
      <c r="M260" s="18">
        <v>0.18789008976989721</v>
      </c>
      <c r="N260" s="18">
        <v>0.22111811677584051</v>
      </c>
      <c r="O260" s="18">
        <v>0.16885465060904531</v>
      </c>
      <c r="P260" s="18">
        <v>0.22028609755644529</v>
      </c>
      <c r="Q260" s="18">
        <v>0.13775416197176091</v>
      </c>
      <c r="R260" s="18">
        <v>0.1194521944625026</v>
      </c>
      <c r="S260" s="18">
        <v>0</v>
      </c>
      <c r="T260" s="18">
        <v>0</v>
      </c>
      <c r="U260" s="18">
        <v>0.61888064495644945</v>
      </c>
      <c r="W260" s="18">
        <v>0.1678936694261359</v>
      </c>
      <c r="X260" s="18">
        <v>0.30187209273421117</v>
      </c>
      <c r="Y260" s="18">
        <v>0.27765696298611009</v>
      </c>
      <c r="Z260" s="18">
        <v>0.27240452537627241</v>
      </c>
      <c r="AA260" s="18">
        <v>0</v>
      </c>
      <c r="AB260" s="18">
        <v>1</v>
      </c>
      <c r="AC260" s="18">
        <v>0</v>
      </c>
      <c r="AD260" s="18">
        <v>0</v>
      </c>
      <c r="AE260" s="18">
        <v>0</v>
      </c>
      <c r="AG260" s="18">
        <v>0.20295509492057129</v>
      </c>
      <c r="AH260" s="18">
        <v>0</v>
      </c>
    </row>
    <row r="261" spans="2:34" x14ac:dyDescent="0.35">
      <c r="B261" s="17" t="s">
        <v>133</v>
      </c>
      <c r="C261" s="18">
        <v>0.36980588369943912</v>
      </c>
      <c r="D261" s="18">
        <v>0.40209867910785618</v>
      </c>
      <c r="E261" s="18">
        <v>0.34327613166972287</v>
      </c>
      <c r="G261" s="18">
        <v>0.38766050464573593</v>
      </c>
      <c r="H261" s="18">
        <v>0.24133234030353279</v>
      </c>
      <c r="J261" s="18">
        <v>0.38178992681502261</v>
      </c>
      <c r="K261" s="18">
        <v>0.28578941088415721</v>
      </c>
      <c r="L261" s="18">
        <v>0.34456126150826899</v>
      </c>
      <c r="M261" s="18">
        <v>0.35116974478052371</v>
      </c>
      <c r="N261" s="18">
        <v>9.8375284496089621E-2</v>
      </c>
      <c r="O261" s="18">
        <v>0.37746132107002639</v>
      </c>
      <c r="P261" s="18">
        <v>0.5</v>
      </c>
      <c r="Q261" s="18">
        <v>0.28721933556566048</v>
      </c>
      <c r="R261" s="18">
        <v>0.5671231712812479</v>
      </c>
      <c r="S261" s="18">
        <v>0.2172520004774347</v>
      </c>
      <c r="T261" s="18">
        <v>0.53366065993984146</v>
      </c>
      <c r="U261" s="18">
        <v>0</v>
      </c>
      <c r="W261" s="18">
        <v>0.39915364612847543</v>
      </c>
      <c r="X261" s="18">
        <v>0.3425632299006573</v>
      </c>
      <c r="Y261" s="18">
        <v>0.33643276962021551</v>
      </c>
      <c r="Z261" s="18">
        <v>0</v>
      </c>
      <c r="AA261" s="18">
        <v>0</v>
      </c>
      <c r="AB261" s="18">
        <v>0</v>
      </c>
      <c r="AC261" s="18">
        <v>0</v>
      </c>
      <c r="AD261" s="18">
        <v>0</v>
      </c>
      <c r="AE261" s="18">
        <v>1</v>
      </c>
      <c r="AG261" s="18">
        <v>0.37018778772905869</v>
      </c>
      <c r="AH261" s="18">
        <v>0.32629135559176142</v>
      </c>
    </row>
    <row r="262" spans="2:34" x14ac:dyDescent="0.35">
      <c r="B262" s="17" t="s">
        <v>66</v>
      </c>
      <c r="C262" s="18">
        <v>9.6415587637298641E-2</v>
      </c>
      <c r="D262" s="18">
        <v>0.11753247910258401</v>
      </c>
      <c r="E262" s="18">
        <v>7.720315324873557E-2</v>
      </c>
      <c r="G262" s="18">
        <v>9.9656920126518639E-2</v>
      </c>
      <c r="H262" s="18">
        <v>7.3092467450827481E-2</v>
      </c>
      <c r="J262" s="18">
        <v>0.1702842907883915</v>
      </c>
      <c r="K262" s="18">
        <v>0.1143157643536629</v>
      </c>
      <c r="L262" s="18">
        <v>6.5659482879511816E-2</v>
      </c>
      <c r="M262" s="18">
        <v>0</v>
      </c>
      <c r="N262" s="18">
        <v>0.19675056899217919</v>
      </c>
      <c r="O262" s="18">
        <v>7.9504039703871612E-2</v>
      </c>
      <c r="P262" s="18">
        <v>6.7828341466132799E-2</v>
      </c>
      <c r="Q262" s="18">
        <v>0.1277836672139063</v>
      </c>
      <c r="R262" s="18">
        <v>0.25369853702499828</v>
      </c>
      <c r="S262" s="18">
        <v>0</v>
      </c>
      <c r="T262" s="18">
        <v>0.13341516498496039</v>
      </c>
      <c r="U262" s="18">
        <v>0</v>
      </c>
      <c r="W262" s="18">
        <v>0.126436868398066</v>
      </c>
      <c r="X262" s="18">
        <v>2.699210529824474E-2</v>
      </c>
      <c r="Y262" s="18">
        <v>0</v>
      </c>
      <c r="Z262" s="18">
        <v>0</v>
      </c>
      <c r="AA262" s="18">
        <v>0</v>
      </c>
      <c r="AB262" s="18">
        <v>0</v>
      </c>
      <c r="AC262" s="18">
        <v>0</v>
      </c>
      <c r="AD262" s="18">
        <v>0</v>
      </c>
      <c r="AE262" s="18">
        <v>0</v>
      </c>
      <c r="AG262" s="18">
        <v>9.7261776325033217E-2</v>
      </c>
      <c r="AH262" s="18">
        <v>0</v>
      </c>
    </row>
    <row r="263" spans="2:34" x14ac:dyDescent="0.35">
      <c r="C263" s="26">
        <f>SUM(C258:C259)</f>
        <v>0.29373895191094462</v>
      </c>
    </row>
    <row r="264" spans="2:34" ht="145" x14ac:dyDescent="0.35">
      <c r="B264" s="14" t="s">
        <v>134</v>
      </c>
    </row>
    <row r="265" spans="2:34" x14ac:dyDescent="0.35">
      <c r="B265" s="15" t="s">
        <v>18</v>
      </c>
    </row>
    <row r="266" spans="2:34" x14ac:dyDescent="0.35">
      <c r="B266" s="11" t="s">
        <v>59</v>
      </c>
      <c r="C266" s="16">
        <v>501</v>
      </c>
      <c r="D266" s="16">
        <v>264</v>
      </c>
      <c r="E266" s="16">
        <v>233</v>
      </c>
      <c r="G266" s="16">
        <v>355</v>
      </c>
      <c r="H266" s="16">
        <v>146</v>
      </c>
      <c r="J266" s="16">
        <v>48</v>
      </c>
      <c r="K266" s="16">
        <v>37</v>
      </c>
      <c r="L266" s="16">
        <v>103</v>
      </c>
      <c r="M266" s="16">
        <v>43</v>
      </c>
      <c r="N266" s="16">
        <v>21</v>
      </c>
      <c r="O266" s="16">
        <v>39</v>
      </c>
      <c r="P266" s="16">
        <v>59</v>
      </c>
      <c r="Q266" s="16">
        <v>39</v>
      </c>
      <c r="R266" s="16">
        <v>54</v>
      </c>
      <c r="S266" s="16">
        <v>19</v>
      </c>
      <c r="T266" s="16">
        <v>29</v>
      </c>
      <c r="U266" s="16">
        <v>10</v>
      </c>
      <c r="W266" s="16">
        <v>217</v>
      </c>
      <c r="X266" s="16">
        <v>72</v>
      </c>
      <c r="Y266" s="16">
        <v>67</v>
      </c>
      <c r="Z266" s="16">
        <v>52</v>
      </c>
      <c r="AA266" s="16">
        <v>28</v>
      </c>
      <c r="AB266" s="16">
        <v>18</v>
      </c>
      <c r="AC266" s="16">
        <v>24</v>
      </c>
      <c r="AD266" s="16">
        <v>6</v>
      </c>
      <c r="AE266" s="16">
        <v>14</v>
      </c>
      <c r="AG266" s="16">
        <v>478</v>
      </c>
      <c r="AH266" s="16">
        <v>20</v>
      </c>
    </row>
    <row r="267" spans="2:34" x14ac:dyDescent="0.35">
      <c r="B267" s="12" t="s">
        <v>60</v>
      </c>
      <c r="C267" s="16">
        <v>504</v>
      </c>
      <c r="D267" s="16">
        <v>262</v>
      </c>
      <c r="E267" s="16">
        <v>238</v>
      </c>
      <c r="G267" s="16">
        <v>366</v>
      </c>
      <c r="H267" s="16">
        <v>138</v>
      </c>
      <c r="J267" s="16">
        <v>39</v>
      </c>
      <c r="K267" s="16">
        <v>51</v>
      </c>
      <c r="L267" s="16">
        <v>91</v>
      </c>
      <c r="M267" s="16">
        <v>36</v>
      </c>
      <c r="N267" s="16">
        <v>16</v>
      </c>
      <c r="O267" s="16">
        <v>49</v>
      </c>
      <c r="P267" s="16">
        <v>78</v>
      </c>
      <c r="Q267" s="16">
        <v>37</v>
      </c>
      <c r="R267" s="16">
        <v>45</v>
      </c>
      <c r="S267" s="16">
        <v>14</v>
      </c>
      <c r="T267" s="16">
        <v>32</v>
      </c>
      <c r="U267" s="16">
        <v>13</v>
      </c>
      <c r="W267" s="16">
        <v>216</v>
      </c>
      <c r="X267" s="16">
        <v>88</v>
      </c>
      <c r="Y267" s="16">
        <v>79</v>
      </c>
      <c r="Z267" s="16">
        <v>45</v>
      </c>
      <c r="AA267" s="16">
        <v>24</v>
      </c>
      <c r="AB267" s="16">
        <v>15</v>
      </c>
      <c r="AC267" s="16">
        <v>19</v>
      </c>
      <c r="AD267" s="16">
        <v>5</v>
      </c>
      <c r="AE267" s="16">
        <v>10</v>
      </c>
      <c r="AG267" s="16">
        <v>486</v>
      </c>
      <c r="AH267" s="16">
        <v>15</v>
      </c>
    </row>
    <row r="268" spans="2:34" x14ac:dyDescent="0.35">
      <c r="B268" s="17" t="s">
        <v>135</v>
      </c>
      <c r="C268" s="18">
        <v>0.22827231266589071</v>
      </c>
      <c r="D268" s="18">
        <v>0.26862724976971902</v>
      </c>
      <c r="E268" s="18">
        <v>0.187613231522618</v>
      </c>
      <c r="G268" s="18">
        <v>0.1703739187634544</v>
      </c>
      <c r="H268" s="18">
        <v>0.38245689787441661</v>
      </c>
      <c r="J268" s="18">
        <v>0.24215541230116391</v>
      </c>
      <c r="K268" s="18">
        <v>0.2029261690916174</v>
      </c>
      <c r="L268" s="18">
        <v>0.32109060032827969</v>
      </c>
      <c r="M268" s="18">
        <v>0.22500806225359449</v>
      </c>
      <c r="N268" s="18">
        <v>0.14812151878470359</v>
      </c>
      <c r="O268" s="18">
        <v>0.17201514042568361</v>
      </c>
      <c r="P268" s="18">
        <v>9.2825102944696217E-2</v>
      </c>
      <c r="Q268" s="18">
        <v>0.3054859160313248</v>
      </c>
      <c r="R268" s="18">
        <v>0.27512387417680401</v>
      </c>
      <c r="S268" s="18">
        <v>0.21572228593714471</v>
      </c>
      <c r="T268" s="18">
        <v>0.30074119326194709</v>
      </c>
      <c r="U268" s="18">
        <v>0.22204029967238181</v>
      </c>
      <c r="W268" s="18">
        <v>9.4154639322455783E-2</v>
      </c>
      <c r="X268" s="18">
        <v>0.13585324587708059</v>
      </c>
      <c r="Y268" s="18">
        <v>0.38201595197838661</v>
      </c>
      <c r="Z268" s="18">
        <v>0.36393290335824291</v>
      </c>
      <c r="AA268" s="18">
        <v>0.45348186192111728</v>
      </c>
      <c r="AB268" s="18">
        <v>0.42376545248434649</v>
      </c>
      <c r="AC268" s="18">
        <v>0.53409519043354037</v>
      </c>
      <c r="AD268" s="18">
        <v>0.52562618116712545</v>
      </c>
      <c r="AE268" s="18">
        <v>0.42340574864098568</v>
      </c>
      <c r="AG268" s="18">
        <v>0.2186291606858754</v>
      </c>
      <c r="AH268" s="18">
        <v>0.45570745407262581</v>
      </c>
    </row>
    <row r="269" spans="2:34" ht="29" x14ac:dyDescent="0.35">
      <c r="B269" s="17" t="s">
        <v>136</v>
      </c>
      <c r="C269" s="18">
        <v>0.37739762924472642</v>
      </c>
      <c r="D269" s="18">
        <v>0.39840997891836882</v>
      </c>
      <c r="E269" s="18">
        <v>0.34715437139227301</v>
      </c>
      <c r="G269" s="18">
        <v>0.35698101588907499</v>
      </c>
      <c r="H269" s="18">
        <v>0.43176748045179941</v>
      </c>
      <c r="J269" s="18">
        <v>0.39570940936031912</v>
      </c>
      <c r="K269" s="18">
        <v>0.37899674267265998</v>
      </c>
      <c r="L269" s="18">
        <v>0.43423887158161179</v>
      </c>
      <c r="M269" s="18">
        <v>0.34745437533532819</v>
      </c>
      <c r="N269" s="18">
        <v>0.41609468257436982</v>
      </c>
      <c r="O269" s="18">
        <v>0.26928341518172122</v>
      </c>
      <c r="P269" s="18">
        <v>0.37005078525641227</v>
      </c>
      <c r="Q269" s="18">
        <v>0.31838848456916857</v>
      </c>
      <c r="R269" s="18">
        <v>0.35024405594336477</v>
      </c>
      <c r="S269" s="18">
        <v>0.40676532642938518</v>
      </c>
      <c r="T269" s="18">
        <v>0.42799215344502478</v>
      </c>
      <c r="U269" s="18">
        <v>0.51102014983619093</v>
      </c>
      <c r="W269" s="18">
        <v>0.349953195725067</v>
      </c>
      <c r="X269" s="18">
        <v>0.37329773841307839</v>
      </c>
      <c r="Y269" s="18">
        <v>0.36531833987697893</v>
      </c>
      <c r="Z269" s="18">
        <v>0.41373180048590341</v>
      </c>
      <c r="AA269" s="18">
        <v>0.48824300882354837</v>
      </c>
      <c r="AB269" s="18">
        <v>0.47473419619005919</v>
      </c>
      <c r="AC269" s="18">
        <v>0.39452776986107008</v>
      </c>
      <c r="AD269" s="18">
        <v>0.34737569660256479</v>
      </c>
      <c r="AE269" s="18">
        <v>0.51985584690276931</v>
      </c>
      <c r="AG269" s="18">
        <v>0.37505548426820851</v>
      </c>
      <c r="AH269" s="18">
        <v>0.46535203714460338</v>
      </c>
    </row>
    <row r="270" spans="2:34" ht="29" x14ac:dyDescent="0.35">
      <c r="B270" s="17" t="s">
        <v>137</v>
      </c>
      <c r="C270" s="18">
        <v>0.39433005808938287</v>
      </c>
      <c r="D270" s="18">
        <v>0.33296277131191221</v>
      </c>
      <c r="E270" s="18">
        <v>0.46523239708510911</v>
      </c>
      <c r="G270" s="18">
        <v>0.47264506534747069</v>
      </c>
      <c r="H270" s="18">
        <v>0.185775621673784</v>
      </c>
      <c r="J270" s="18">
        <v>0.36213517833851699</v>
      </c>
      <c r="K270" s="18">
        <v>0.4180770882357227</v>
      </c>
      <c r="L270" s="18">
        <v>0.24467052809010831</v>
      </c>
      <c r="M270" s="18">
        <v>0.4275375624110771</v>
      </c>
      <c r="N270" s="18">
        <v>0.43578379864092631</v>
      </c>
      <c r="O270" s="18">
        <v>0.55870144439259484</v>
      </c>
      <c r="P270" s="18">
        <v>0.53712411179889152</v>
      </c>
      <c r="Q270" s="18">
        <v>0.37612559939950618</v>
      </c>
      <c r="R270" s="18">
        <v>0.37463206987983089</v>
      </c>
      <c r="S270" s="18">
        <v>0.37751238763347</v>
      </c>
      <c r="T270" s="18">
        <v>0.27126665329302813</v>
      </c>
      <c r="U270" s="18">
        <v>0.26693955049142731</v>
      </c>
      <c r="W270" s="18">
        <v>0.55589216495247729</v>
      </c>
      <c r="X270" s="18">
        <v>0.49084901570984107</v>
      </c>
      <c r="Y270" s="18">
        <v>0.25266570814463463</v>
      </c>
      <c r="Z270" s="18">
        <v>0.2223352961558539</v>
      </c>
      <c r="AA270" s="18">
        <v>5.8275129255334422E-2</v>
      </c>
      <c r="AB270" s="18">
        <v>0.10150035132559421</v>
      </c>
      <c r="AC270" s="18">
        <v>7.1377039705389417E-2</v>
      </c>
      <c r="AD270" s="18">
        <v>0.1269981222303096</v>
      </c>
      <c r="AE270" s="18">
        <v>5.6738404456244632E-2</v>
      </c>
      <c r="AG270" s="18">
        <v>0.40631535504591609</v>
      </c>
      <c r="AH270" s="18">
        <v>7.8940508782770966E-2</v>
      </c>
    </row>
    <row r="272" spans="2:34" ht="116" x14ac:dyDescent="0.35">
      <c r="B272" s="14" t="s">
        <v>138</v>
      </c>
    </row>
    <row r="273" spans="2:34" x14ac:dyDescent="0.35">
      <c r="B273" s="15" t="s">
        <v>18</v>
      </c>
    </row>
    <row r="274" spans="2:34" x14ac:dyDescent="0.35">
      <c r="B274" s="11" t="s">
        <v>59</v>
      </c>
      <c r="C274" s="16">
        <v>501</v>
      </c>
      <c r="D274" s="16">
        <v>264</v>
      </c>
      <c r="E274" s="16">
        <v>233</v>
      </c>
      <c r="G274" s="16">
        <v>355</v>
      </c>
      <c r="H274" s="16">
        <v>146</v>
      </c>
      <c r="J274" s="16">
        <v>48</v>
      </c>
      <c r="K274" s="16">
        <v>37</v>
      </c>
      <c r="L274" s="16">
        <v>103</v>
      </c>
      <c r="M274" s="16">
        <v>43</v>
      </c>
      <c r="N274" s="16">
        <v>21</v>
      </c>
      <c r="O274" s="16">
        <v>39</v>
      </c>
      <c r="P274" s="16">
        <v>59</v>
      </c>
      <c r="Q274" s="16">
        <v>39</v>
      </c>
      <c r="R274" s="16">
        <v>54</v>
      </c>
      <c r="S274" s="16">
        <v>19</v>
      </c>
      <c r="T274" s="16">
        <v>29</v>
      </c>
      <c r="U274" s="16">
        <v>10</v>
      </c>
      <c r="W274" s="16">
        <v>217</v>
      </c>
      <c r="X274" s="16">
        <v>72</v>
      </c>
      <c r="Y274" s="16">
        <v>67</v>
      </c>
      <c r="Z274" s="16">
        <v>52</v>
      </c>
      <c r="AA274" s="16">
        <v>28</v>
      </c>
      <c r="AB274" s="16">
        <v>18</v>
      </c>
      <c r="AC274" s="16">
        <v>24</v>
      </c>
      <c r="AD274" s="16">
        <v>6</v>
      </c>
      <c r="AE274" s="16">
        <v>14</v>
      </c>
      <c r="AG274" s="16">
        <v>478</v>
      </c>
      <c r="AH274" s="16">
        <v>20</v>
      </c>
    </row>
    <row r="275" spans="2:34" x14ac:dyDescent="0.35">
      <c r="B275" s="12" t="s">
        <v>60</v>
      </c>
      <c r="C275" s="16">
        <v>504</v>
      </c>
      <c r="D275" s="16">
        <v>262</v>
      </c>
      <c r="E275" s="16">
        <v>238</v>
      </c>
      <c r="G275" s="16">
        <v>366</v>
      </c>
      <c r="H275" s="16">
        <v>138</v>
      </c>
      <c r="J275" s="16">
        <v>39</v>
      </c>
      <c r="K275" s="16">
        <v>51</v>
      </c>
      <c r="L275" s="16">
        <v>91</v>
      </c>
      <c r="M275" s="16">
        <v>36</v>
      </c>
      <c r="N275" s="16">
        <v>16</v>
      </c>
      <c r="O275" s="16">
        <v>49</v>
      </c>
      <c r="P275" s="16">
        <v>78</v>
      </c>
      <c r="Q275" s="16">
        <v>37</v>
      </c>
      <c r="R275" s="16">
        <v>45</v>
      </c>
      <c r="S275" s="16">
        <v>14</v>
      </c>
      <c r="T275" s="16">
        <v>32</v>
      </c>
      <c r="U275" s="16">
        <v>13</v>
      </c>
      <c r="W275" s="16">
        <v>216</v>
      </c>
      <c r="X275" s="16">
        <v>88</v>
      </c>
      <c r="Y275" s="16">
        <v>79</v>
      </c>
      <c r="Z275" s="16">
        <v>45</v>
      </c>
      <c r="AA275" s="16">
        <v>24</v>
      </c>
      <c r="AB275" s="16">
        <v>15</v>
      </c>
      <c r="AC275" s="16">
        <v>19</v>
      </c>
      <c r="AD275" s="16">
        <v>5</v>
      </c>
      <c r="AE275" s="16">
        <v>10</v>
      </c>
      <c r="AG275" s="16">
        <v>486</v>
      </c>
      <c r="AH275" s="16">
        <v>15</v>
      </c>
    </row>
    <row r="276" spans="2:34" x14ac:dyDescent="0.35">
      <c r="B276" s="17" t="s">
        <v>135</v>
      </c>
      <c r="C276" s="18">
        <v>0.19920440701306061</v>
      </c>
      <c r="D276" s="18">
        <v>0.22953147730908291</v>
      </c>
      <c r="E276" s="18">
        <v>0.1691052054989883</v>
      </c>
      <c r="G276" s="18">
        <v>0.1364417679564999</v>
      </c>
      <c r="H276" s="18">
        <v>0.36634257471137138</v>
      </c>
      <c r="J276" s="18">
        <v>0.19487230863058649</v>
      </c>
      <c r="K276" s="18">
        <v>0.20267523934544751</v>
      </c>
      <c r="L276" s="18">
        <v>0.2091535304777607</v>
      </c>
      <c r="M276" s="18">
        <v>0.15161486279427019</v>
      </c>
      <c r="N276" s="18">
        <v>0.10518686716794109</v>
      </c>
      <c r="O276" s="18">
        <v>0.1885348200997847</v>
      </c>
      <c r="P276" s="18">
        <v>0.19414219503960689</v>
      </c>
      <c r="Q276" s="18">
        <v>0.18433346889366381</v>
      </c>
      <c r="R276" s="18">
        <v>0.26571667738214849</v>
      </c>
      <c r="S276" s="18">
        <v>0.1535658368900682</v>
      </c>
      <c r="T276" s="18">
        <v>0.27935524128557288</v>
      </c>
      <c r="U276" s="18">
        <v>0.11102014983619091</v>
      </c>
      <c r="W276" s="18">
        <v>8.3396899238823749E-2</v>
      </c>
      <c r="X276" s="18">
        <v>0.1143631277202992</v>
      </c>
      <c r="Y276" s="18">
        <v>0.26726658067889708</v>
      </c>
      <c r="Z276" s="18">
        <v>0.286920896339733</v>
      </c>
      <c r="AA276" s="18">
        <v>0.44348202225496591</v>
      </c>
      <c r="AB276" s="18">
        <v>0.51199842539345986</v>
      </c>
      <c r="AC276" s="18">
        <v>0.64630217672866297</v>
      </c>
      <c r="AD276" s="18">
        <v>0.53357779927632976</v>
      </c>
      <c r="AE276" s="18">
        <v>0.30607827262054699</v>
      </c>
      <c r="AG276" s="18">
        <v>0.19089752067005741</v>
      </c>
      <c r="AH276" s="18">
        <v>0.37796823154821468</v>
      </c>
    </row>
    <row r="277" spans="2:34" ht="29" x14ac:dyDescent="0.35">
      <c r="B277" s="17" t="s">
        <v>136</v>
      </c>
      <c r="C277" s="18">
        <v>0.31916623054288912</v>
      </c>
      <c r="D277" s="18">
        <v>0.34534274886559418</v>
      </c>
      <c r="E277" s="18">
        <v>0.28755303683566702</v>
      </c>
      <c r="G277" s="18">
        <v>0.30400665422818912</v>
      </c>
      <c r="H277" s="18">
        <v>0.35953648658069359</v>
      </c>
      <c r="J277" s="18">
        <v>0.33741695885079398</v>
      </c>
      <c r="K277" s="18">
        <v>0.34940377785788829</v>
      </c>
      <c r="L277" s="18">
        <v>0.44482107571872959</v>
      </c>
      <c r="M277" s="18">
        <v>0.27310336403910063</v>
      </c>
      <c r="N277" s="18">
        <v>0.47062108456103457</v>
      </c>
      <c r="O277" s="18">
        <v>0.2568357250245567</v>
      </c>
      <c r="P277" s="18">
        <v>0.26065752815109983</v>
      </c>
      <c r="Q277" s="18">
        <v>0.29778234588596098</v>
      </c>
      <c r="R277" s="18">
        <v>0.24942892600900199</v>
      </c>
      <c r="S277" s="18">
        <v>0.39031357130380462</v>
      </c>
      <c r="T277" s="18">
        <v>0.23669990189581711</v>
      </c>
      <c r="U277" s="18">
        <v>0.22204029967238181</v>
      </c>
      <c r="W277" s="18">
        <v>0.25913208580180203</v>
      </c>
      <c r="X277" s="18">
        <v>0.39378218575531082</v>
      </c>
      <c r="Y277" s="18">
        <v>0.37416844854452552</v>
      </c>
      <c r="Z277" s="18">
        <v>0.40713416843504691</v>
      </c>
      <c r="AA277" s="18">
        <v>0.24702921473336839</v>
      </c>
      <c r="AB277" s="18">
        <v>0.33424580981459218</v>
      </c>
      <c r="AC277" s="18">
        <v>0.16138804753759209</v>
      </c>
      <c r="AD277" s="18">
        <v>0.46642220072367019</v>
      </c>
      <c r="AE277" s="18">
        <v>0.51635938866842646</v>
      </c>
      <c r="AG277" s="18">
        <v>0.31360714497893782</v>
      </c>
      <c r="AH277" s="18">
        <v>0.50057921346066214</v>
      </c>
    </row>
    <row r="278" spans="2:34" ht="29" x14ac:dyDescent="0.35">
      <c r="B278" s="17" t="s">
        <v>137</v>
      </c>
      <c r="C278" s="18">
        <v>0.48162936244405019</v>
      </c>
      <c r="D278" s="18">
        <v>0.42512577382532302</v>
      </c>
      <c r="E278" s="18">
        <v>0.54334175766534487</v>
      </c>
      <c r="G278" s="18">
        <v>0.55955157781531117</v>
      </c>
      <c r="H278" s="18">
        <v>0.27412093870793491</v>
      </c>
      <c r="J278" s="18">
        <v>0.46771073251861961</v>
      </c>
      <c r="K278" s="18">
        <v>0.44792098279666409</v>
      </c>
      <c r="L278" s="18">
        <v>0.34602539380350972</v>
      </c>
      <c r="M278" s="18">
        <v>0.57528177316662898</v>
      </c>
      <c r="N278" s="18">
        <v>0.42419204827102408</v>
      </c>
      <c r="O278" s="18">
        <v>0.55462945487565829</v>
      </c>
      <c r="P278" s="18">
        <v>0.54520027680929339</v>
      </c>
      <c r="Q278" s="18">
        <v>0.5178841852203746</v>
      </c>
      <c r="R278" s="18">
        <v>0.48485439660884921</v>
      </c>
      <c r="S278" s="18">
        <v>0.45612059180612707</v>
      </c>
      <c r="T278" s="18">
        <v>0.48394485681860999</v>
      </c>
      <c r="U278" s="18">
        <v>0.66693955049142728</v>
      </c>
      <c r="W278" s="18">
        <v>0.65747101495937432</v>
      </c>
      <c r="X278" s="18">
        <v>0.49185468652439018</v>
      </c>
      <c r="Y278" s="18">
        <v>0.3585649707765774</v>
      </c>
      <c r="Z278" s="18">
        <v>0.3059449352252202</v>
      </c>
      <c r="AA278" s="18">
        <v>0.30948876301166578</v>
      </c>
      <c r="AB278" s="18">
        <v>0.15375576479194791</v>
      </c>
      <c r="AC278" s="18">
        <v>0.1923097757337448</v>
      </c>
      <c r="AD278" s="18">
        <v>0</v>
      </c>
      <c r="AE278" s="18">
        <v>0.17756233871102611</v>
      </c>
      <c r="AG278" s="18">
        <v>0.49549533435100479</v>
      </c>
      <c r="AH278" s="18">
        <v>0.1214525549911232</v>
      </c>
    </row>
    <row r="280" spans="2:34" ht="130.5" x14ac:dyDescent="0.35">
      <c r="B280" s="14" t="s">
        <v>139</v>
      </c>
    </row>
    <row r="281" spans="2:34" x14ac:dyDescent="0.35">
      <c r="B281" s="15" t="s">
        <v>18</v>
      </c>
    </row>
    <row r="282" spans="2:34" x14ac:dyDescent="0.35">
      <c r="B282" s="11" t="s">
        <v>59</v>
      </c>
      <c r="C282" s="16">
        <v>501</v>
      </c>
      <c r="D282" s="16">
        <v>264</v>
      </c>
      <c r="E282" s="16">
        <v>233</v>
      </c>
      <c r="G282" s="16">
        <v>355</v>
      </c>
      <c r="H282" s="16">
        <v>146</v>
      </c>
      <c r="J282" s="16">
        <v>48</v>
      </c>
      <c r="K282" s="16">
        <v>37</v>
      </c>
      <c r="L282" s="16">
        <v>103</v>
      </c>
      <c r="M282" s="16">
        <v>43</v>
      </c>
      <c r="N282" s="16">
        <v>21</v>
      </c>
      <c r="O282" s="16">
        <v>39</v>
      </c>
      <c r="P282" s="16">
        <v>59</v>
      </c>
      <c r="Q282" s="16">
        <v>39</v>
      </c>
      <c r="R282" s="16">
        <v>54</v>
      </c>
      <c r="S282" s="16">
        <v>19</v>
      </c>
      <c r="T282" s="16">
        <v>29</v>
      </c>
      <c r="U282" s="16">
        <v>10</v>
      </c>
      <c r="W282" s="16">
        <v>217</v>
      </c>
      <c r="X282" s="16">
        <v>72</v>
      </c>
      <c r="Y282" s="16">
        <v>67</v>
      </c>
      <c r="Z282" s="16">
        <v>52</v>
      </c>
      <c r="AA282" s="16">
        <v>28</v>
      </c>
      <c r="AB282" s="16">
        <v>18</v>
      </c>
      <c r="AC282" s="16">
        <v>24</v>
      </c>
      <c r="AD282" s="16">
        <v>6</v>
      </c>
      <c r="AE282" s="16">
        <v>14</v>
      </c>
      <c r="AG282" s="16">
        <v>478</v>
      </c>
      <c r="AH282" s="16">
        <v>20</v>
      </c>
    </row>
    <row r="283" spans="2:34" x14ac:dyDescent="0.35">
      <c r="B283" s="12" t="s">
        <v>60</v>
      </c>
      <c r="C283" s="16">
        <v>504</v>
      </c>
      <c r="D283" s="16">
        <v>262</v>
      </c>
      <c r="E283" s="16">
        <v>238</v>
      </c>
      <c r="G283" s="16">
        <v>366</v>
      </c>
      <c r="H283" s="16">
        <v>138</v>
      </c>
      <c r="J283" s="16">
        <v>39</v>
      </c>
      <c r="K283" s="16">
        <v>51</v>
      </c>
      <c r="L283" s="16">
        <v>91</v>
      </c>
      <c r="M283" s="16">
        <v>36</v>
      </c>
      <c r="N283" s="16">
        <v>16</v>
      </c>
      <c r="O283" s="16">
        <v>49</v>
      </c>
      <c r="P283" s="16">
        <v>78</v>
      </c>
      <c r="Q283" s="16">
        <v>37</v>
      </c>
      <c r="R283" s="16">
        <v>45</v>
      </c>
      <c r="S283" s="16">
        <v>14</v>
      </c>
      <c r="T283" s="16">
        <v>32</v>
      </c>
      <c r="U283" s="16">
        <v>13</v>
      </c>
      <c r="W283" s="16">
        <v>216</v>
      </c>
      <c r="X283" s="16">
        <v>88</v>
      </c>
      <c r="Y283" s="16">
        <v>79</v>
      </c>
      <c r="Z283" s="16">
        <v>45</v>
      </c>
      <c r="AA283" s="16">
        <v>24</v>
      </c>
      <c r="AB283" s="16">
        <v>15</v>
      </c>
      <c r="AC283" s="16">
        <v>19</v>
      </c>
      <c r="AD283" s="16">
        <v>5</v>
      </c>
      <c r="AE283" s="16">
        <v>10</v>
      </c>
      <c r="AG283" s="16">
        <v>486</v>
      </c>
      <c r="AH283" s="16">
        <v>15</v>
      </c>
    </row>
    <row r="284" spans="2:34" x14ac:dyDescent="0.35">
      <c r="B284" s="17" t="s">
        <v>135</v>
      </c>
      <c r="C284" s="18">
        <v>0.23711639959358419</v>
      </c>
      <c r="D284" s="18">
        <v>0.27816419716423191</v>
      </c>
      <c r="E284" s="18">
        <v>0.1958405162374553</v>
      </c>
      <c r="G284" s="18">
        <v>0.18488652293213631</v>
      </c>
      <c r="H284" s="18">
        <v>0.37620560960013238</v>
      </c>
      <c r="J284" s="18">
        <v>0.28659713596036562</v>
      </c>
      <c r="K284" s="18">
        <v>0.33777294192313428</v>
      </c>
      <c r="L284" s="18">
        <v>0.34298636049123471</v>
      </c>
      <c r="M284" s="18">
        <v>0.14040870339270131</v>
      </c>
      <c r="N284" s="18">
        <v>0.24171663558274251</v>
      </c>
      <c r="O284" s="18">
        <v>0.19057081485825289</v>
      </c>
      <c r="P284" s="18">
        <v>0.13276416799369661</v>
      </c>
      <c r="Q284" s="18">
        <v>0.17640683297114981</v>
      </c>
      <c r="R284" s="18">
        <v>0.21395251740556351</v>
      </c>
      <c r="S284" s="18">
        <v>0.29479205105768441</v>
      </c>
      <c r="T284" s="18">
        <v>0.32136344552062468</v>
      </c>
      <c r="U284" s="18">
        <v>0</v>
      </c>
      <c r="W284" s="18">
        <v>0.12568300283773559</v>
      </c>
      <c r="X284" s="18">
        <v>0.1682125486938493</v>
      </c>
      <c r="Y284" s="18">
        <v>0.3063885002368868</v>
      </c>
      <c r="Z284" s="18">
        <v>0.35043975596250759</v>
      </c>
      <c r="AA284" s="18">
        <v>0.56423585866973858</v>
      </c>
      <c r="AB284" s="18">
        <v>0.2622366567335766</v>
      </c>
      <c r="AC284" s="18">
        <v>0.65195436515994099</v>
      </c>
      <c r="AD284" s="18">
        <v>0.52562618116712545</v>
      </c>
      <c r="AE284" s="18">
        <v>0.40615016857322989</v>
      </c>
      <c r="AG284" s="18">
        <v>0.23030574159593531</v>
      </c>
      <c r="AH284" s="18">
        <v>0.44390464553621911</v>
      </c>
    </row>
    <row r="285" spans="2:34" ht="29" x14ac:dyDescent="0.35">
      <c r="B285" s="17" t="s">
        <v>136</v>
      </c>
      <c r="C285" s="18">
        <v>0.3721475319373298</v>
      </c>
      <c r="D285" s="18">
        <v>0.37268348500523002</v>
      </c>
      <c r="E285" s="18">
        <v>0.36647168151419968</v>
      </c>
      <c r="G285" s="18">
        <v>0.36708698008596907</v>
      </c>
      <c r="H285" s="18">
        <v>0.38562388310249518</v>
      </c>
      <c r="J285" s="18">
        <v>0.27866436154781121</v>
      </c>
      <c r="K285" s="18">
        <v>0.30383954393855922</v>
      </c>
      <c r="L285" s="18">
        <v>0.41850423724199393</v>
      </c>
      <c r="M285" s="18">
        <v>0.43592656954330589</v>
      </c>
      <c r="N285" s="18">
        <v>0.44049861954872249</v>
      </c>
      <c r="O285" s="18">
        <v>0.36364392096656323</v>
      </c>
      <c r="P285" s="18">
        <v>0.29572839483351071</v>
      </c>
      <c r="Q285" s="18">
        <v>0.46377016729848358</v>
      </c>
      <c r="R285" s="18">
        <v>0.38488977154948861</v>
      </c>
      <c r="S285" s="18">
        <v>0.41910494915183738</v>
      </c>
      <c r="T285" s="18">
        <v>0.33776647714512031</v>
      </c>
      <c r="U285" s="18">
        <v>0.55510074918095464</v>
      </c>
      <c r="W285" s="18">
        <v>0.32628329319024679</v>
      </c>
      <c r="X285" s="18">
        <v>0.38702857595913132</v>
      </c>
      <c r="Y285" s="18">
        <v>0.49042770392491281</v>
      </c>
      <c r="Z285" s="18">
        <v>0.36769259803432908</v>
      </c>
      <c r="AA285" s="18">
        <v>0.26536403153457611</v>
      </c>
      <c r="AB285" s="18">
        <v>0.68701316760362618</v>
      </c>
      <c r="AC285" s="18">
        <v>0.23867331148541851</v>
      </c>
      <c r="AD285" s="18">
        <v>0.47437381883287433</v>
      </c>
      <c r="AE285" s="18">
        <v>0.33822330622790298</v>
      </c>
      <c r="AG285" s="18">
        <v>0.37220921303718929</v>
      </c>
      <c r="AH285" s="18">
        <v>0.38124693314718799</v>
      </c>
    </row>
    <row r="286" spans="2:34" ht="29" x14ac:dyDescent="0.35">
      <c r="B286" s="17" t="s">
        <v>137</v>
      </c>
      <c r="C286" s="18">
        <v>0.39073606846908598</v>
      </c>
      <c r="D286" s="18">
        <v>0.34915231783053807</v>
      </c>
      <c r="E286" s="18">
        <v>0.43768780224834508</v>
      </c>
      <c r="G286" s="18">
        <v>0.44802649698189478</v>
      </c>
      <c r="H286" s="18">
        <v>0.2381705072973723</v>
      </c>
      <c r="J286" s="18">
        <v>0.43473850249182328</v>
      </c>
      <c r="K286" s="18">
        <v>0.35838751413830661</v>
      </c>
      <c r="L286" s="18">
        <v>0.23850940226677109</v>
      </c>
      <c r="M286" s="18">
        <v>0.42366472706399261</v>
      </c>
      <c r="N286" s="18">
        <v>0.31778474486853481</v>
      </c>
      <c r="O286" s="18">
        <v>0.44578526417518338</v>
      </c>
      <c r="P286" s="18">
        <v>0.57150743717279273</v>
      </c>
      <c r="Q286" s="18">
        <v>0.35982299973036608</v>
      </c>
      <c r="R286" s="18">
        <v>0.40115771104494768</v>
      </c>
      <c r="S286" s="18">
        <v>0.28610299979047832</v>
      </c>
      <c r="T286" s="18">
        <v>0.34087007733425517</v>
      </c>
      <c r="U286" s="18">
        <v>0.44489925081904541</v>
      </c>
      <c r="W286" s="18">
        <v>0.54803370397201767</v>
      </c>
      <c r="X286" s="18">
        <v>0.44475887534701952</v>
      </c>
      <c r="Y286" s="18">
        <v>0.20318379583820051</v>
      </c>
      <c r="Z286" s="18">
        <v>0.28186764600316339</v>
      </c>
      <c r="AA286" s="18">
        <v>0.1704001097956854</v>
      </c>
      <c r="AB286" s="18">
        <v>5.075017566279711E-2</v>
      </c>
      <c r="AC286" s="18">
        <v>0.1093723233546405</v>
      </c>
      <c r="AD286" s="18">
        <v>0</v>
      </c>
      <c r="AE286" s="18">
        <v>0.25562652519886669</v>
      </c>
      <c r="AG286" s="18">
        <v>0.39748504536687551</v>
      </c>
      <c r="AH286" s="18">
        <v>0.17484842131659309</v>
      </c>
    </row>
    <row r="288" spans="2:34" ht="159.5" x14ac:dyDescent="0.35">
      <c r="B288" s="14" t="s">
        <v>140</v>
      </c>
    </row>
    <row r="289" spans="2:34" x14ac:dyDescent="0.35">
      <c r="B289" s="15" t="s">
        <v>18</v>
      </c>
    </row>
    <row r="290" spans="2:34" x14ac:dyDescent="0.35">
      <c r="B290" s="11" t="s">
        <v>59</v>
      </c>
      <c r="C290" s="16">
        <v>501</v>
      </c>
      <c r="D290" s="16">
        <v>264</v>
      </c>
      <c r="E290" s="16">
        <v>233</v>
      </c>
      <c r="G290" s="16">
        <v>355</v>
      </c>
      <c r="H290" s="16">
        <v>146</v>
      </c>
      <c r="J290" s="16">
        <v>48</v>
      </c>
      <c r="K290" s="16">
        <v>37</v>
      </c>
      <c r="L290" s="16">
        <v>103</v>
      </c>
      <c r="M290" s="16">
        <v>43</v>
      </c>
      <c r="N290" s="16">
        <v>21</v>
      </c>
      <c r="O290" s="16">
        <v>39</v>
      </c>
      <c r="P290" s="16">
        <v>59</v>
      </c>
      <c r="Q290" s="16">
        <v>39</v>
      </c>
      <c r="R290" s="16">
        <v>54</v>
      </c>
      <c r="S290" s="16">
        <v>19</v>
      </c>
      <c r="T290" s="16">
        <v>29</v>
      </c>
      <c r="U290" s="16">
        <v>10</v>
      </c>
      <c r="W290" s="16">
        <v>217</v>
      </c>
      <c r="X290" s="16">
        <v>72</v>
      </c>
      <c r="Y290" s="16">
        <v>67</v>
      </c>
      <c r="Z290" s="16">
        <v>52</v>
      </c>
      <c r="AA290" s="16">
        <v>28</v>
      </c>
      <c r="AB290" s="16">
        <v>18</v>
      </c>
      <c r="AC290" s="16">
        <v>24</v>
      </c>
      <c r="AD290" s="16">
        <v>6</v>
      </c>
      <c r="AE290" s="16">
        <v>14</v>
      </c>
      <c r="AG290" s="16">
        <v>478</v>
      </c>
      <c r="AH290" s="16">
        <v>20</v>
      </c>
    </row>
    <row r="291" spans="2:34" x14ac:dyDescent="0.35">
      <c r="B291" s="12" t="s">
        <v>60</v>
      </c>
      <c r="C291" s="16">
        <v>504</v>
      </c>
      <c r="D291" s="16">
        <v>262</v>
      </c>
      <c r="E291" s="16">
        <v>238</v>
      </c>
      <c r="G291" s="16">
        <v>366</v>
      </c>
      <c r="H291" s="16">
        <v>138</v>
      </c>
      <c r="J291" s="16">
        <v>39</v>
      </c>
      <c r="K291" s="16">
        <v>51</v>
      </c>
      <c r="L291" s="16">
        <v>91</v>
      </c>
      <c r="M291" s="16">
        <v>36</v>
      </c>
      <c r="N291" s="16">
        <v>16</v>
      </c>
      <c r="O291" s="16">
        <v>49</v>
      </c>
      <c r="P291" s="16">
        <v>78</v>
      </c>
      <c r="Q291" s="16">
        <v>37</v>
      </c>
      <c r="R291" s="16">
        <v>45</v>
      </c>
      <c r="S291" s="16">
        <v>14</v>
      </c>
      <c r="T291" s="16">
        <v>32</v>
      </c>
      <c r="U291" s="16">
        <v>13</v>
      </c>
      <c r="W291" s="16">
        <v>216</v>
      </c>
      <c r="X291" s="16">
        <v>88</v>
      </c>
      <c r="Y291" s="16">
        <v>79</v>
      </c>
      <c r="Z291" s="16">
        <v>45</v>
      </c>
      <c r="AA291" s="16">
        <v>24</v>
      </c>
      <c r="AB291" s="16">
        <v>15</v>
      </c>
      <c r="AC291" s="16">
        <v>19</v>
      </c>
      <c r="AD291" s="16">
        <v>5</v>
      </c>
      <c r="AE291" s="16">
        <v>10</v>
      </c>
      <c r="AG291" s="16">
        <v>486</v>
      </c>
      <c r="AH291" s="16">
        <v>15</v>
      </c>
    </row>
    <row r="292" spans="2:34" x14ac:dyDescent="0.35">
      <c r="B292" s="17" t="s">
        <v>135</v>
      </c>
      <c r="C292" s="18">
        <v>0.2225036511077968</v>
      </c>
      <c r="D292" s="18">
        <v>0.27197921393268559</v>
      </c>
      <c r="E292" s="18">
        <v>0.17170852010810209</v>
      </c>
      <c r="G292" s="18">
        <v>0.16639658133964241</v>
      </c>
      <c r="H292" s="18">
        <v>0.37191790418787579</v>
      </c>
      <c r="J292" s="18">
        <v>0.118546218265461</v>
      </c>
      <c r="K292" s="18">
        <v>0.23588789783696029</v>
      </c>
      <c r="L292" s="18">
        <v>0.3161397590224681</v>
      </c>
      <c r="M292" s="18">
        <v>0.26556349410635488</v>
      </c>
      <c r="N292" s="18">
        <v>0.1013239603856842</v>
      </c>
      <c r="O292" s="18">
        <v>0.15142187422193989</v>
      </c>
      <c r="P292" s="18">
        <v>0.1569698735249267</v>
      </c>
      <c r="Q292" s="18">
        <v>0.23618699561348849</v>
      </c>
      <c r="R292" s="18">
        <v>0.285069400172207</v>
      </c>
      <c r="S292" s="18">
        <v>0.46480964307333328</v>
      </c>
      <c r="T292" s="18">
        <v>0.177820812240996</v>
      </c>
      <c r="U292" s="18">
        <v>0.11102014983619091</v>
      </c>
      <c r="W292" s="18">
        <v>8.7554325432657509E-2</v>
      </c>
      <c r="X292" s="18">
        <v>0.17973021127884781</v>
      </c>
      <c r="Y292" s="18">
        <v>0.36449777927250682</v>
      </c>
      <c r="Z292" s="18">
        <v>0.34455907555289172</v>
      </c>
      <c r="AA292" s="18">
        <v>0.23797211134050561</v>
      </c>
      <c r="AB292" s="18">
        <v>0.47640653305263631</v>
      </c>
      <c r="AC292" s="18">
        <v>0.56797018083951267</v>
      </c>
      <c r="AD292" s="18">
        <v>0.87718676262004025</v>
      </c>
      <c r="AE292" s="18">
        <v>0.43462163950943983</v>
      </c>
      <c r="AG292" s="18">
        <v>0.21112869492005429</v>
      </c>
      <c r="AH292" s="18">
        <v>0.57447242949098687</v>
      </c>
    </row>
    <row r="293" spans="2:34" ht="29" x14ac:dyDescent="0.35">
      <c r="B293" s="17" t="s">
        <v>136</v>
      </c>
      <c r="C293" s="18">
        <v>0.38606778316796742</v>
      </c>
      <c r="D293" s="18">
        <v>0.37421090478709929</v>
      </c>
      <c r="E293" s="18">
        <v>0.3974294829402451</v>
      </c>
      <c r="G293" s="18">
        <v>0.39343094959266289</v>
      </c>
      <c r="H293" s="18">
        <v>0.36645952317156599</v>
      </c>
      <c r="J293" s="18">
        <v>0.48234617482241832</v>
      </c>
      <c r="K293" s="18">
        <v>0.29089847329065449</v>
      </c>
      <c r="L293" s="18">
        <v>0.41197535693138898</v>
      </c>
      <c r="M293" s="18">
        <v>0.32381145552405172</v>
      </c>
      <c r="N293" s="18">
        <v>0.45209036991862472</v>
      </c>
      <c r="O293" s="18">
        <v>0.4213485360354457</v>
      </c>
      <c r="P293" s="18">
        <v>0.37374352392574811</v>
      </c>
      <c r="Q293" s="18">
        <v>0.43274904130882819</v>
      </c>
      <c r="R293" s="18">
        <v>0.31209406304496912</v>
      </c>
      <c r="S293" s="18">
        <v>0.26965124466489759</v>
      </c>
      <c r="T293" s="18">
        <v>0.41000564758020841</v>
      </c>
      <c r="U293" s="18">
        <v>0.51102014983619093</v>
      </c>
      <c r="W293" s="18">
        <v>0.35036670948527188</v>
      </c>
      <c r="X293" s="18">
        <v>0.42040160780798508</v>
      </c>
      <c r="Y293" s="18">
        <v>0.38872638153223082</v>
      </c>
      <c r="Z293" s="18">
        <v>0.37451327881483309</v>
      </c>
      <c r="AA293" s="18">
        <v>0.56777233137790761</v>
      </c>
      <c r="AB293" s="18">
        <v>0.52359346694736364</v>
      </c>
      <c r="AC293" s="18">
        <v>0.3225388965365093</v>
      </c>
      <c r="AD293" s="18">
        <v>0.12281323737995981</v>
      </c>
      <c r="AE293" s="18">
        <v>0.3986078403759219</v>
      </c>
      <c r="AG293" s="18">
        <v>0.3866478310067426</v>
      </c>
      <c r="AH293" s="18">
        <v>0.3114566142907309</v>
      </c>
    </row>
    <row r="294" spans="2:34" ht="29" x14ac:dyDescent="0.35">
      <c r="B294" s="17" t="s">
        <v>137</v>
      </c>
      <c r="C294" s="18">
        <v>0.39142856572423579</v>
      </c>
      <c r="D294" s="18">
        <v>0.35380988128021501</v>
      </c>
      <c r="E294" s="18">
        <v>0.43086199695165289</v>
      </c>
      <c r="G294" s="18">
        <v>0.44017246906769469</v>
      </c>
      <c r="H294" s="18">
        <v>0.26162257264055833</v>
      </c>
      <c r="J294" s="18">
        <v>0.39910760691212083</v>
      </c>
      <c r="K294" s="18">
        <v>0.47321362887238522</v>
      </c>
      <c r="L294" s="18">
        <v>0.27188488404614281</v>
      </c>
      <c r="M294" s="18">
        <v>0.41062505036959313</v>
      </c>
      <c r="N294" s="18">
        <v>0.44658566969569091</v>
      </c>
      <c r="O294" s="18">
        <v>0.42722958974261421</v>
      </c>
      <c r="P294" s="18">
        <v>0.46928660254932542</v>
      </c>
      <c r="Q294" s="18">
        <v>0.33106396307768282</v>
      </c>
      <c r="R294" s="18">
        <v>0.40283653678282372</v>
      </c>
      <c r="S294" s="18">
        <v>0.26553911226176907</v>
      </c>
      <c r="T294" s="18">
        <v>0.41217354017879571</v>
      </c>
      <c r="U294" s="18">
        <v>0.37795970032761822</v>
      </c>
      <c r="W294" s="18">
        <v>0.56207896508207067</v>
      </c>
      <c r="X294" s="18">
        <v>0.39986818091316739</v>
      </c>
      <c r="Y294" s="18">
        <v>0.2467758391952625</v>
      </c>
      <c r="Z294" s="18">
        <v>0.2809276456322754</v>
      </c>
      <c r="AA294" s="18">
        <v>0.19425555728158669</v>
      </c>
      <c r="AB294" s="18">
        <v>0</v>
      </c>
      <c r="AC294" s="18">
        <v>0.1094909226239779</v>
      </c>
      <c r="AD294" s="18">
        <v>0</v>
      </c>
      <c r="AE294" s="18">
        <v>0.16677052011463789</v>
      </c>
      <c r="AG294" s="18">
        <v>0.40222347407320319</v>
      </c>
      <c r="AH294" s="18">
        <v>0.11407095621828239</v>
      </c>
    </row>
    <row r="296" spans="2:34" ht="145" x14ac:dyDescent="0.35">
      <c r="B296" s="14" t="s">
        <v>141</v>
      </c>
    </row>
    <row r="297" spans="2:34" x14ac:dyDescent="0.35">
      <c r="B297" s="15" t="s">
        <v>18</v>
      </c>
    </row>
    <row r="298" spans="2:34" x14ac:dyDescent="0.35">
      <c r="B298" s="11" t="s">
        <v>59</v>
      </c>
      <c r="C298" s="16">
        <v>501</v>
      </c>
      <c r="D298" s="16">
        <v>264</v>
      </c>
      <c r="E298" s="16">
        <v>233</v>
      </c>
      <c r="G298" s="16">
        <v>355</v>
      </c>
      <c r="H298" s="16">
        <v>146</v>
      </c>
      <c r="J298" s="16">
        <v>48</v>
      </c>
      <c r="K298" s="16">
        <v>37</v>
      </c>
      <c r="L298" s="16">
        <v>103</v>
      </c>
      <c r="M298" s="16">
        <v>43</v>
      </c>
      <c r="N298" s="16">
        <v>21</v>
      </c>
      <c r="O298" s="16">
        <v>39</v>
      </c>
      <c r="P298" s="16">
        <v>59</v>
      </c>
      <c r="Q298" s="16">
        <v>39</v>
      </c>
      <c r="R298" s="16">
        <v>54</v>
      </c>
      <c r="S298" s="16">
        <v>19</v>
      </c>
      <c r="T298" s="16">
        <v>29</v>
      </c>
      <c r="U298" s="16">
        <v>10</v>
      </c>
      <c r="W298" s="16">
        <v>217</v>
      </c>
      <c r="X298" s="16">
        <v>72</v>
      </c>
      <c r="Y298" s="16">
        <v>67</v>
      </c>
      <c r="Z298" s="16">
        <v>52</v>
      </c>
      <c r="AA298" s="16">
        <v>28</v>
      </c>
      <c r="AB298" s="16">
        <v>18</v>
      </c>
      <c r="AC298" s="16">
        <v>24</v>
      </c>
      <c r="AD298" s="16">
        <v>6</v>
      </c>
      <c r="AE298" s="16">
        <v>14</v>
      </c>
      <c r="AG298" s="16">
        <v>478</v>
      </c>
      <c r="AH298" s="16">
        <v>20</v>
      </c>
    </row>
    <row r="299" spans="2:34" x14ac:dyDescent="0.35">
      <c r="B299" s="12" t="s">
        <v>60</v>
      </c>
      <c r="C299" s="16">
        <v>504</v>
      </c>
      <c r="D299" s="16">
        <v>262</v>
      </c>
      <c r="E299" s="16">
        <v>238</v>
      </c>
      <c r="G299" s="16">
        <v>366</v>
      </c>
      <c r="H299" s="16">
        <v>138</v>
      </c>
      <c r="J299" s="16">
        <v>39</v>
      </c>
      <c r="K299" s="16">
        <v>51</v>
      </c>
      <c r="L299" s="16">
        <v>91</v>
      </c>
      <c r="M299" s="16">
        <v>36</v>
      </c>
      <c r="N299" s="16">
        <v>16</v>
      </c>
      <c r="O299" s="16">
        <v>49</v>
      </c>
      <c r="P299" s="16">
        <v>78</v>
      </c>
      <c r="Q299" s="16">
        <v>37</v>
      </c>
      <c r="R299" s="16">
        <v>45</v>
      </c>
      <c r="S299" s="16">
        <v>14</v>
      </c>
      <c r="T299" s="16">
        <v>32</v>
      </c>
      <c r="U299" s="16">
        <v>13</v>
      </c>
      <c r="W299" s="16">
        <v>216</v>
      </c>
      <c r="X299" s="16">
        <v>88</v>
      </c>
      <c r="Y299" s="16">
        <v>79</v>
      </c>
      <c r="Z299" s="16">
        <v>45</v>
      </c>
      <c r="AA299" s="16">
        <v>24</v>
      </c>
      <c r="AB299" s="16">
        <v>15</v>
      </c>
      <c r="AC299" s="16">
        <v>19</v>
      </c>
      <c r="AD299" s="16">
        <v>5</v>
      </c>
      <c r="AE299" s="16">
        <v>10</v>
      </c>
      <c r="AG299" s="16">
        <v>486</v>
      </c>
      <c r="AH299" s="16">
        <v>15</v>
      </c>
    </row>
    <row r="300" spans="2:34" x14ac:dyDescent="0.35">
      <c r="B300" s="17" t="s">
        <v>142</v>
      </c>
      <c r="C300" s="18">
        <v>5.9501211060629423E-2</v>
      </c>
      <c r="D300" s="18">
        <v>6.3281702933533218E-2</v>
      </c>
      <c r="E300" s="18">
        <v>5.6321304436895307E-2</v>
      </c>
      <c r="G300" s="18">
        <v>5.5968506616166667E-2</v>
      </c>
      <c r="H300" s="18">
        <v>6.8908873911375373E-2</v>
      </c>
      <c r="J300" s="18">
        <v>4.5942894112154638E-2</v>
      </c>
      <c r="K300" s="18">
        <v>0.11255049049146849</v>
      </c>
      <c r="L300" s="18">
        <v>6.6889764139361846E-2</v>
      </c>
      <c r="M300" s="18">
        <v>2.7714312919995231E-2</v>
      </c>
      <c r="N300" s="18">
        <v>8.5869303233525027E-2</v>
      </c>
      <c r="O300" s="18">
        <v>7.3995767162040912E-2</v>
      </c>
      <c r="P300" s="18">
        <v>3.5974609210967637E-2</v>
      </c>
      <c r="Q300" s="18">
        <v>3.079646207759941E-2</v>
      </c>
      <c r="R300" s="18">
        <v>5.1764159976584977E-2</v>
      </c>
      <c r="S300" s="18">
        <v>0.124312898094153</v>
      </c>
      <c r="T300" s="18">
        <v>3.1931005003349867E-2</v>
      </c>
      <c r="U300" s="18">
        <v>8.8979850163809091E-2</v>
      </c>
      <c r="W300" s="18">
        <v>4.6926593784362793E-2</v>
      </c>
      <c r="X300" s="18">
        <v>4.1271255389844719E-2</v>
      </c>
      <c r="Y300" s="18">
        <v>8.5257908216518963E-2</v>
      </c>
      <c r="Z300" s="18">
        <v>0.1084531402139249</v>
      </c>
      <c r="AA300" s="18">
        <v>9.2198697853311321E-2</v>
      </c>
      <c r="AB300" s="18">
        <v>0</v>
      </c>
      <c r="AC300" s="18">
        <v>7.9745291807812035E-2</v>
      </c>
      <c r="AD300" s="18">
        <v>0</v>
      </c>
      <c r="AE300" s="18">
        <v>0</v>
      </c>
      <c r="AG300" s="18">
        <v>5.989543884083659E-2</v>
      </c>
      <c r="AH300" s="18">
        <v>0</v>
      </c>
    </row>
    <row r="301" spans="2:34" x14ac:dyDescent="0.35">
      <c r="B301" s="17" t="s">
        <v>143</v>
      </c>
      <c r="C301" s="18">
        <v>0.1388221123654981</v>
      </c>
      <c r="D301" s="18">
        <v>0.1646756657659483</v>
      </c>
      <c r="E301" s="18">
        <v>0.11265122314498879</v>
      </c>
      <c r="G301" s="18">
        <v>0.1337067982675034</v>
      </c>
      <c r="H301" s="18">
        <v>0.1524442964927413</v>
      </c>
      <c r="J301" s="18">
        <v>0.15489420661757791</v>
      </c>
      <c r="K301" s="18">
        <v>0.14142450078871091</v>
      </c>
      <c r="L301" s="18">
        <v>0.1607190118741661</v>
      </c>
      <c r="M301" s="18">
        <v>5.5428625839990447E-2</v>
      </c>
      <c r="N301" s="18">
        <v>0.14039267519705831</v>
      </c>
      <c r="O301" s="18">
        <v>0.10884419070047489</v>
      </c>
      <c r="P301" s="18">
        <v>0.20089461073032511</v>
      </c>
      <c r="Q301" s="18">
        <v>6.9523584329892224E-2</v>
      </c>
      <c r="R301" s="18">
        <v>7.4619973991694954E-2</v>
      </c>
      <c r="S301" s="18">
        <v>0.1412262141676161</v>
      </c>
      <c r="T301" s="18">
        <v>0.14881619351888209</v>
      </c>
      <c r="U301" s="18">
        <v>0.28897985016380912</v>
      </c>
      <c r="W301" s="18">
        <v>9.3070834912017536E-2</v>
      </c>
      <c r="X301" s="18">
        <v>0.16475144771618849</v>
      </c>
      <c r="Y301" s="18">
        <v>0.2168258228640092</v>
      </c>
      <c r="Z301" s="18">
        <v>0.20751101298340771</v>
      </c>
      <c r="AA301" s="18">
        <v>0.1044046564574532</v>
      </c>
      <c r="AB301" s="18">
        <v>0.14278611452181111</v>
      </c>
      <c r="AC301" s="18">
        <v>0.1232741646190036</v>
      </c>
      <c r="AD301" s="18">
        <v>0</v>
      </c>
      <c r="AE301" s="18">
        <v>0.18892790103691171</v>
      </c>
      <c r="AG301" s="18">
        <v>0.13991074286458549</v>
      </c>
      <c r="AH301" s="18">
        <v>0.1292265942012969</v>
      </c>
    </row>
    <row r="302" spans="2:34" x14ac:dyDescent="0.35">
      <c r="B302" s="17" t="s">
        <v>144</v>
      </c>
      <c r="C302" s="18">
        <v>0.43080855146928521</v>
      </c>
      <c r="D302" s="18">
        <v>0.41148933501461049</v>
      </c>
      <c r="E302" s="18">
        <v>0.4426829638790673</v>
      </c>
      <c r="G302" s="18">
        <v>0.46171773682449507</v>
      </c>
      <c r="H302" s="18">
        <v>0.3484967704005888</v>
      </c>
      <c r="J302" s="18">
        <v>0.36220280101957791</v>
      </c>
      <c r="K302" s="18">
        <v>0.45811840443059931</v>
      </c>
      <c r="L302" s="18">
        <v>0.42635573962985662</v>
      </c>
      <c r="M302" s="18">
        <v>0.410827229631122</v>
      </c>
      <c r="N302" s="18">
        <v>0.22541006430504409</v>
      </c>
      <c r="O302" s="18">
        <v>0.43560369337013599</v>
      </c>
      <c r="P302" s="18">
        <v>0.42481843100653283</v>
      </c>
      <c r="Q302" s="18">
        <v>0.51947388095608438</v>
      </c>
      <c r="R302" s="18">
        <v>0.54753902926023079</v>
      </c>
      <c r="S302" s="18">
        <v>0.40265319402625671</v>
      </c>
      <c r="T302" s="18">
        <v>0.45541329792681789</v>
      </c>
      <c r="U302" s="18">
        <v>0.2</v>
      </c>
      <c r="W302" s="18">
        <v>0.51591139858968671</v>
      </c>
      <c r="X302" s="18">
        <v>0.4066944586136817</v>
      </c>
      <c r="Y302" s="18">
        <v>0.36103370646683097</v>
      </c>
      <c r="Z302" s="18">
        <v>0.41642256614136108</v>
      </c>
      <c r="AA302" s="18">
        <v>0.3234192047174641</v>
      </c>
      <c r="AB302" s="18">
        <v>0.31361222368014069</v>
      </c>
      <c r="AC302" s="18">
        <v>0.2301864601136584</v>
      </c>
      <c r="AD302" s="18">
        <v>0.33942407849336059</v>
      </c>
      <c r="AE302" s="18">
        <v>0.30240470994940089</v>
      </c>
      <c r="AG302" s="18">
        <v>0.4347251129099779</v>
      </c>
      <c r="AH302" s="18">
        <v>0.3141028480654427</v>
      </c>
    </row>
    <row r="303" spans="2:34" x14ac:dyDescent="0.35">
      <c r="B303" s="17" t="s">
        <v>145</v>
      </c>
      <c r="C303" s="18">
        <v>0.18635613491830119</v>
      </c>
      <c r="D303" s="18">
        <v>0.19498489088364621</v>
      </c>
      <c r="E303" s="18">
        <v>0.17993243072828519</v>
      </c>
      <c r="G303" s="18">
        <v>0.15567327132847769</v>
      </c>
      <c r="H303" s="18">
        <v>0.26806521658261412</v>
      </c>
      <c r="J303" s="18">
        <v>0.2044009151450418</v>
      </c>
      <c r="K303" s="18">
        <v>0.16013941890723801</v>
      </c>
      <c r="L303" s="18">
        <v>0.18249903132436299</v>
      </c>
      <c r="M303" s="18">
        <v>0.20888062742698579</v>
      </c>
      <c r="N303" s="18">
        <v>0.15076398933241239</v>
      </c>
      <c r="O303" s="18">
        <v>0.21157880011283881</v>
      </c>
      <c r="P303" s="18">
        <v>0.16108000951568541</v>
      </c>
      <c r="Q303" s="18">
        <v>0.1768545626603561</v>
      </c>
      <c r="R303" s="18">
        <v>0.18591478642752601</v>
      </c>
      <c r="S303" s="18">
        <v>0.2198344183402732</v>
      </c>
      <c r="T303" s="18">
        <v>0.26013718190778601</v>
      </c>
      <c r="U303" s="18">
        <v>0.11102014983619091</v>
      </c>
      <c r="W303" s="18">
        <v>0.1084693933845772</v>
      </c>
      <c r="X303" s="18">
        <v>0.19805515355189551</v>
      </c>
      <c r="Y303" s="18">
        <v>0.24972833038840109</v>
      </c>
      <c r="Z303" s="18">
        <v>0.18764444995671209</v>
      </c>
      <c r="AA303" s="18">
        <v>0.36801737776842602</v>
      </c>
      <c r="AB303" s="18">
        <v>0.38437059419362241</v>
      </c>
      <c r="AC303" s="18">
        <v>0.32371266755260819</v>
      </c>
      <c r="AD303" s="18">
        <v>0.47437381883287433</v>
      </c>
      <c r="AE303" s="18">
        <v>0.17411764545693009</v>
      </c>
      <c r="AG303" s="18">
        <v>0.184869259972959</v>
      </c>
      <c r="AH303" s="18">
        <v>0.26899873944898478</v>
      </c>
    </row>
    <row r="304" spans="2:34" x14ac:dyDescent="0.35">
      <c r="B304" s="17" t="s">
        <v>146</v>
      </c>
      <c r="C304" s="18">
        <v>0.13017477708738631</v>
      </c>
      <c r="D304" s="18">
        <v>0.1181846607475054</v>
      </c>
      <c r="E304" s="18">
        <v>0.14552304474640401</v>
      </c>
      <c r="G304" s="18">
        <v>0.1234002235884011</v>
      </c>
      <c r="H304" s="18">
        <v>0.14821554904686629</v>
      </c>
      <c r="J304" s="18">
        <v>0.14067339488133851</v>
      </c>
      <c r="K304" s="18">
        <v>0.100198915063652</v>
      </c>
      <c r="L304" s="18">
        <v>0.105257188473544</v>
      </c>
      <c r="M304" s="18">
        <v>0.25272455848195591</v>
      </c>
      <c r="N304" s="18">
        <v>0.25717129273490169</v>
      </c>
      <c r="O304" s="18">
        <v>0.12064703721314859</v>
      </c>
      <c r="P304" s="18">
        <v>0.12921710947708689</v>
      </c>
      <c r="Q304" s="18">
        <v>0.1252272979874931</v>
      </c>
      <c r="R304" s="18">
        <v>9.8987877819725678E-2</v>
      </c>
      <c r="S304" s="18">
        <v>0.1119732753717009</v>
      </c>
      <c r="T304" s="18">
        <v>7.1771316639814328E-2</v>
      </c>
      <c r="U304" s="18">
        <v>0.22204029967238181</v>
      </c>
      <c r="W304" s="18">
        <v>0.13707590357529181</v>
      </c>
      <c r="X304" s="18">
        <v>0.1297425846206576</v>
      </c>
      <c r="Y304" s="18">
        <v>8.7154232064239764E-2</v>
      </c>
      <c r="Z304" s="18">
        <v>7.9968830704594276E-2</v>
      </c>
      <c r="AA304" s="18">
        <v>7.7540381433912287E-2</v>
      </c>
      <c r="AB304" s="18">
        <v>0.15923106760442579</v>
      </c>
      <c r="AC304" s="18">
        <v>0.2430814159069177</v>
      </c>
      <c r="AD304" s="18">
        <v>0.18620210267376491</v>
      </c>
      <c r="AE304" s="18">
        <v>0.33454974355675687</v>
      </c>
      <c r="AG304" s="18">
        <v>0.1242749713081755</v>
      </c>
      <c r="AH304" s="18">
        <v>0.28767181828427563</v>
      </c>
    </row>
    <row r="305" spans="2:34" x14ac:dyDescent="0.35">
      <c r="B305" s="17" t="s">
        <v>66</v>
      </c>
      <c r="C305" s="18">
        <v>5.4337213098899863E-2</v>
      </c>
      <c r="D305" s="18">
        <v>4.7383744654756442E-2</v>
      </c>
      <c r="E305" s="18">
        <v>6.2889033064359431E-2</v>
      </c>
      <c r="G305" s="18">
        <v>6.9533463374956236E-2</v>
      </c>
      <c r="H305" s="18">
        <v>1.3869293565814039E-2</v>
      </c>
      <c r="J305" s="18">
        <v>9.1885788224309289E-2</v>
      </c>
      <c r="K305" s="18">
        <v>2.756827031833127E-2</v>
      </c>
      <c r="L305" s="18">
        <v>5.8279264558708237E-2</v>
      </c>
      <c r="M305" s="18">
        <v>4.4424645699950388E-2</v>
      </c>
      <c r="N305" s="18">
        <v>0.14039267519705831</v>
      </c>
      <c r="O305" s="18">
        <v>4.9330511441360622E-2</v>
      </c>
      <c r="P305" s="18">
        <v>4.8015230059402288E-2</v>
      </c>
      <c r="Q305" s="18">
        <v>7.8124211988574249E-2</v>
      </c>
      <c r="R305" s="18">
        <v>4.1174172524237232E-2</v>
      </c>
      <c r="S305" s="18">
        <v>0</v>
      </c>
      <c r="T305" s="18">
        <v>3.1931005003349867E-2</v>
      </c>
      <c r="U305" s="18">
        <v>8.8979850163809091E-2</v>
      </c>
      <c r="W305" s="18">
        <v>9.8545875754063955E-2</v>
      </c>
      <c r="X305" s="18">
        <v>5.9485100107732128E-2</v>
      </c>
      <c r="Y305" s="18">
        <v>0</v>
      </c>
      <c r="Z305" s="18">
        <v>0</v>
      </c>
      <c r="AA305" s="18">
        <v>3.4419681769433073E-2</v>
      </c>
      <c r="AB305" s="18">
        <v>0</v>
      </c>
      <c r="AC305" s="18">
        <v>0</v>
      </c>
      <c r="AD305" s="18">
        <v>0</v>
      </c>
      <c r="AE305" s="18">
        <v>0</v>
      </c>
      <c r="AG305" s="18">
        <v>5.6324474103465569E-2</v>
      </c>
      <c r="AH305" s="18">
        <v>0</v>
      </c>
    </row>
    <row r="307" spans="2:34" ht="101.5" x14ac:dyDescent="0.35">
      <c r="B307" s="14" t="s">
        <v>147</v>
      </c>
    </row>
    <row r="308" spans="2:34" x14ac:dyDescent="0.35">
      <c r="B308" s="15" t="s">
        <v>18</v>
      </c>
    </row>
    <row r="309" spans="2:34" x14ac:dyDescent="0.35">
      <c r="B309" s="11" t="s">
        <v>59</v>
      </c>
      <c r="C309" s="16">
        <v>501</v>
      </c>
      <c r="D309" s="16">
        <v>264</v>
      </c>
      <c r="E309" s="16">
        <v>233</v>
      </c>
      <c r="G309" s="16">
        <v>355</v>
      </c>
      <c r="H309" s="16">
        <v>146</v>
      </c>
      <c r="J309" s="16">
        <v>48</v>
      </c>
      <c r="K309" s="16">
        <v>37</v>
      </c>
      <c r="L309" s="16">
        <v>103</v>
      </c>
      <c r="M309" s="16">
        <v>43</v>
      </c>
      <c r="N309" s="16">
        <v>21</v>
      </c>
      <c r="O309" s="16">
        <v>39</v>
      </c>
      <c r="P309" s="16">
        <v>59</v>
      </c>
      <c r="Q309" s="16">
        <v>39</v>
      </c>
      <c r="R309" s="16">
        <v>54</v>
      </c>
      <c r="S309" s="16">
        <v>19</v>
      </c>
      <c r="T309" s="16">
        <v>29</v>
      </c>
      <c r="U309" s="16">
        <v>10</v>
      </c>
      <c r="W309" s="16">
        <v>217</v>
      </c>
      <c r="X309" s="16">
        <v>72</v>
      </c>
      <c r="Y309" s="16">
        <v>67</v>
      </c>
      <c r="Z309" s="16">
        <v>52</v>
      </c>
      <c r="AA309" s="16">
        <v>28</v>
      </c>
      <c r="AB309" s="16">
        <v>18</v>
      </c>
      <c r="AC309" s="16">
        <v>24</v>
      </c>
      <c r="AD309" s="16">
        <v>6</v>
      </c>
      <c r="AE309" s="16">
        <v>14</v>
      </c>
      <c r="AG309" s="16">
        <v>478</v>
      </c>
      <c r="AH309" s="16">
        <v>20</v>
      </c>
    </row>
    <row r="310" spans="2:34" x14ac:dyDescent="0.35">
      <c r="B310" s="12" t="s">
        <v>60</v>
      </c>
      <c r="C310" s="16">
        <v>504</v>
      </c>
      <c r="D310" s="16">
        <v>262</v>
      </c>
      <c r="E310" s="16">
        <v>238</v>
      </c>
      <c r="G310" s="16">
        <v>366</v>
      </c>
      <c r="H310" s="16">
        <v>138</v>
      </c>
      <c r="J310" s="16">
        <v>39</v>
      </c>
      <c r="K310" s="16">
        <v>51</v>
      </c>
      <c r="L310" s="16">
        <v>91</v>
      </c>
      <c r="M310" s="16">
        <v>36</v>
      </c>
      <c r="N310" s="16">
        <v>16</v>
      </c>
      <c r="O310" s="16">
        <v>49</v>
      </c>
      <c r="P310" s="16">
        <v>78</v>
      </c>
      <c r="Q310" s="16">
        <v>37</v>
      </c>
      <c r="R310" s="16">
        <v>45</v>
      </c>
      <c r="S310" s="16">
        <v>14</v>
      </c>
      <c r="T310" s="16">
        <v>32</v>
      </c>
      <c r="U310" s="16">
        <v>13</v>
      </c>
      <c r="W310" s="16">
        <v>216</v>
      </c>
      <c r="X310" s="16">
        <v>88</v>
      </c>
      <c r="Y310" s="16">
        <v>79</v>
      </c>
      <c r="Z310" s="16">
        <v>45</v>
      </c>
      <c r="AA310" s="16">
        <v>24</v>
      </c>
      <c r="AB310" s="16">
        <v>15</v>
      </c>
      <c r="AC310" s="16">
        <v>19</v>
      </c>
      <c r="AD310" s="16">
        <v>5</v>
      </c>
      <c r="AE310" s="16">
        <v>10</v>
      </c>
      <c r="AG310" s="16">
        <v>486</v>
      </c>
      <c r="AH310" s="16">
        <v>15</v>
      </c>
    </row>
    <row r="311" spans="2:34" x14ac:dyDescent="0.35">
      <c r="B311" s="17" t="s">
        <v>142</v>
      </c>
      <c r="C311" s="18">
        <v>0.1082162291880318</v>
      </c>
      <c r="D311" s="18">
        <v>8.3873551557379203E-2</v>
      </c>
      <c r="E311" s="18">
        <v>0.13680095259774061</v>
      </c>
      <c r="G311" s="18">
        <v>0.1070346177392332</v>
      </c>
      <c r="H311" s="18">
        <v>0.11136288419572769</v>
      </c>
      <c r="J311" s="18">
        <v>0.17364562490813459</v>
      </c>
      <c r="K311" s="18">
        <v>6.1965198340026333E-2</v>
      </c>
      <c r="L311" s="18">
        <v>6.7521557265499785E-2</v>
      </c>
      <c r="M311" s="18">
        <v>9.7817574985581454E-2</v>
      </c>
      <c r="N311" s="18">
        <v>0.1794644200315639</v>
      </c>
      <c r="O311" s="18">
        <v>0.12739986513304419</v>
      </c>
      <c r="P311" s="18">
        <v>0.1118882834709357</v>
      </c>
      <c r="Q311" s="18">
        <v>0.14175456156868921</v>
      </c>
      <c r="R311" s="18">
        <v>7.1594608298633011E-2</v>
      </c>
      <c r="S311" s="18">
        <v>0.124312898094153</v>
      </c>
      <c r="T311" s="18">
        <v>0.13299758025265301</v>
      </c>
      <c r="U311" s="18">
        <v>0.17795970032761821</v>
      </c>
      <c r="W311" s="18">
        <v>0.11225883812690481</v>
      </c>
      <c r="X311" s="18">
        <v>0.17469626269220129</v>
      </c>
      <c r="Y311" s="18">
        <v>0.1261308832811544</v>
      </c>
      <c r="Z311" s="18">
        <v>3.6685023095326869E-2</v>
      </c>
      <c r="AA311" s="18">
        <v>7.377112573572242E-2</v>
      </c>
      <c r="AB311" s="18">
        <v>0</v>
      </c>
      <c r="AC311" s="18">
        <v>7.7403863217163818E-2</v>
      </c>
      <c r="AD311" s="18">
        <v>0</v>
      </c>
      <c r="AE311" s="18">
        <v>0</v>
      </c>
      <c r="AG311" s="18">
        <v>0.1121739936750528</v>
      </c>
      <c r="AH311" s="18">
        <v>0</v>
      </c>
    </row>
    <row r="312" spans="2:34" x14ac:dyDescent="0.35">
      <c r="B312" s="17" t="s">
        <v>143</v>
      </c>
      <c r="C312" s="18">
        <v>0.14157642141897009</v>
      </c>
      <c r="D312" s="18">
        <v>0.14494421172785221</v>
      </c>
      <c r="E312" s="18">
        <v>0.14020543397822219</v>
      </c>
      <c r="G312" s="18">
        <v>0.13653116756724859</v>
      </c>
      <c r="H312" s="18">
        <v>0.1550120337040061</v>
      </c>
      <c r="J312" s="18">
        <v>0.22127705990068891</v>
      </c>
      <c r="K312" s="18">
        <v>0.14803877322559139</v>
      </c>
      <c r="L312" s="18">
        <v>0.1326289903631214</v>
      </c>
      <c r="M312" s="18">
        <v>0.13877592716987119</v>
      </c>
      <c r="N312" s="18">
        <v>0.14039267519705831</v>
      </c>
      <c r="O312" s="18">
        <v>0.26905488760077861</v>
      </c>
      <c r="P312" s="18">
        <v>0.1026382319448904</v>
      </c>
      <c r="Q312" s="18">
        <v>7.8124211988574249E-2</v>
      </c>
      <c r="R312" s="18">
        <v>0.1248720441553592</v>
      </c>
      <c r="S312" s="18">
        <v>4.5704693921495863E-2</v>
      </c>
      <c r="T312" s="18">
        <v>6.9135570245953223E-2</v>
      </c>
      <c r="U312" s="18">
        <v>0.22204029967238181</v>
      </c>
      <c r="W312" s="18">
        <v>0.12511125734945261</v>
      </c>
      <c r="X312" s="18">
        <v>8.693886690997564E-2</v>
      </c>
      <c r="Y312" s="18">
        <v>0.2177037139223956</v>
      </c>
      <c r="Z312" s="18">
        <v>0.207833987469036</v>
      </c>
      <c r="AA312" s="18">
        <v>0.14803651427674511</v>
      </c>
      <c r="AB312" s="18">
        <v>0.1030055891291508</v>
      </c>
      <c r="AC312" s="18">
        <v>7.9745291807812035E-2</v>
      </c>
      <c r="AD312" s="18">
        <v>0.2166108411134009</v>
      </c>
      <c r="AE312" s="18">
        <v>0.16048386308007359</v>
      </c>
      <c r="AG312" s="18">
        <v>0.139471747142836</v>
      </c>
      <c r="AH312" s="18">
        <v>0.17822001490800729</v>
      </c>
    </row>
    <row r="313" spans="2:34" x14ac:dyDescent="0.35">
      <c r="B313" s="17" t="s">
        <v>144</v>
      </c>
      <c r="C313" s="18">
        <v>0.33966229857701541</v>
      </c>
      <c r="D313" s="18">
        <v>0.3669629107056811</v>
      </c>
      <c r="E313" s="18">
        <v>0.31204842627696472</v>
      </c>
      <c r="G313" s="18">
        <v>0.370807719271534</v>
      </c>
      <c r="H313" s="18">
        <v>0.25672141805757631</v>
      </c>
      <c r="J313" s="18">
        <v>0.26240932448015208</v>
      </c>
      <c r="K313" s="18">
        <v>0.30253201898411491</v>
      </c>
      <c r="L313" s="18">
        <v>0.40847101976123051</v>
      </c>
      <c r="M313" s="18">
        <v>0.34419026108119638</v>
      </c>
      <c r="N313" s="18">
        <v>0.22969892815007059</v>
      </c>
      <c r="O313" s="18">
        <v>0.2075052135831961</v>
      </c>
      <c r="P313" s="18">
        <v>0.36517997742011882</v>
      </c>
      <c r="Q313" s="18">
        <v>0.40240190705534079</v>
      </c>
      <c r="R313" s="18">
        <v>0.39614253000697541</v>
      </c>
      <c r="S313" s="18">
        <v>0.29890418346081288</v>
      </c>
      <c r="T313" s="18">
        <v>0.41000564758020841</v>
      </c>
      <c r="U313" s="18">
        <v>0.2</v>
      </c>
      <c r="W313" s="18">
        <v>0.40022329012980812</v>
      </c>
      <c r="X313" s="18">
        <v>0.31375593382076511</v>
      </c>
      <c r="Y313" s="18">
        <v>0.33799842750619602</v>
      </c>
      <c r="Z313" s="18">
        <v>0.26215528978034441</v>
      </c>
      <c r="AA313" s="18">
        <v>0.29313958305434629</v>
      </c>
      <c r="AB313" s="18">
        <v>0.2137842092171236</v>
      </c>
      <c r="AC313" s="18">
        <v>0.23495325177020041</v>
      </c>
      <c r="AD313" s="18">
        <v>0.24981135961026929</v>
      </c>
      <c r="AE313" s="18">
        <v>0.15681030040892749</v>
      </c>
      <c r="AG313" s="18">
        <v>0.34419305093465602</v>
      </c>
      <c r="AH313" s="18">
        <v>0.18619867947281041</v>
      </c>
    </row>
    <row r="314" spans="2:34" x14ac:dyDescent="0.35">
      <c r="B314" s="17" t="s">
        <v>145</v>
      </c>
      <c r="C314" s="18">
        <v>0.18031406722676521</v>
      </c>
      <c r="D314" s="18">
        <v>0.19570912465412399</v>
      </c>
      <c r="E314" s="18">
        <v>0.16186578876120319</v>
      </c>
      <c r="G314" s="18">
        <v>0.15367933976309631</v>
      </c>
      <c r="H314" s="18">
        <v>0.25124288112526449</v>
      </c>
      <c r="J314" s="18">
        <v>0.1099227606134085</v>
      </c>
      <c r="K314" s="18">
        <v>0.21430607528020151</v>
      </c>
      <c r="L314" s="18">
        <v>0.15798603723976781</v>
      </c>
      <c r="M314" s="18">
        <v>0.2547616932278437</v>
      </c>
      <c r="N314" s="18">
        <v>0.28686780068444412</v>
      </c>
      <c r="O314" s="18">
        <v>0.15002912609525629</v>
      </c>
      <c r="P314" s="18">
        <v>0.18474385389113171</v>
      </c>
      <c r="Q314" s="18">
        <v>0.15376167072812039</v>
      </c>
      <c r="R314" s="18">
        <v>0.1867229971819645</v>
      </c>
      <c r="S314" s="18">
        <v>0.31124380618326503</v>
      </c>
      <c r="T314" s="18">
        <v>0.17547363828297849</v>
      </c>
      <c r="U314" s="18">
        <v>8.8979850163809091E-2</v>
      </c>
      <c r="W314" s="18">
        <v>0.1139602206551249</v>
      </c>
      <c r="X314" s="18">
        <v>0.22943820291873371</v>
      </c>
      <c r="Y314" s="18">
        <v>0.15227501871170809</v>
      </c>
      <c r="Z314" s="18">
        <v>0.2695061544379912</v>
      </c>
      <c r="AA314" s="18">
        <v>0.15667344672576819</v>
      </c>
      <c r="AB314" s="18">
        <v>0.47172372058294598</v>
      </c>
      <c r="AC314" s="18">
        <v>0.19579263691028789</v>
      </c>
      <c r="AD314" s="18">
        <v>0.34737569660256479</v>
      </c>
      <c r="AE314" s="18">
        <v>0.47669945984313439</v>
      </c>
      <c r="AG314" s="18">
        <v>0.1716751141636822</v>
      </c>
      <c r="AH314" s="18">
        <v>0.4358330889789751</v>
      </c>
    </row>
    <row r="315" spans="2:34" x14ac:dyDescent="0.35">
      <c r="B315" s="17" t="s">
        <v>146</v>
      </c>
      <c r="C315" s="18">
        <v>0.162350960046653</v>
      </c>
      <c r="D315" s="18">
        <v>0.15519104848698789</v>
      </c>
      <c r="E315" s="18">
        <v>0.16404909844004631</v>
      </c>
      <c r="G315" s="18">
        <v>0.14844228160494799</v>
      </c>
      <c r="H315" s="18">
        <v>0.19939004993827819</v>
      </c>
      <c r="J315" s="18">
        <v>9.9979523531393957E-2</v>
      </c>
      <c r="K315" s="18">
        <v>0.21802139353340341</v>
      </c>
      <c r="L315" s="18">
        <v>0.17280255763497421</v>
      </c>
      <c r="M315" s="18">
        <v>0.1145279077655366</v>
      </c>
      <c r="N315" s="18">
        <v>0.1167786175378433</v>
      </c>
      <c r="O315" s="18">
        <v>0.1966803961463639</v>
      </c>
      <c r="P315" s="18">
        <v>0.12483525631763109</v>
      </c>
      <c r="Q315" s="18">
        <v>0.14379601124578459</v>
      </c>
      <c r="R315" s="18">
        <v>0.16285411506157921</v>
      </c>
      <c r="S315" s="18">
        <v>0.124312898094153</v>
      </c>
      <c r="T315" s="18">
        <v>0.21238756363820699</v>
      </c>
      <c r="U315" s="18">
        <v>0.31102014983619092</v>
      </c>
      <c r="W315" s="18">
        <v>0.1357858214324075</v>
      </c>
      <c r="X315" s="18">
        <v>0.12430776392414369</v>
      </c>
      <c r="Y315" s="18">
        <v>0.15238176759191099</v>
      </c>
      <c r="Z315" s="18">
        <v>0.19795065086371821</v>
      </c>
      <c r="AA315" s="18">
        <v>0.30209351880258389</v>
      </c>
      <c r="AB315" s="18">
        <v>0.2114864810707795</v>
      </c>
      <c r="AC315" s="18">
        <v>0.37281497599596047</v>
      </c>
      <c r="AD315" s="18">
        <v>0.18620210267376491</v>
      </c>
      <c r="AE315" s="18">
        <v>0.20600637666786409</v>
      </c>
      <c r="AG315" s="18">
        <v>0.16212351179220491</v>
      </c>
      <c r="AH315" s="18">
        <v>0.19974821664020739</v>
      </c>
    </row>
    <row r="316" spans="2:34" x14ac:dyDescent="0.35">
      <c r="B316" s="17" t="s">
        <v>66</v>
      </c>
      <c r="C316" s="18">
        <v>6.7880023542564547E-2</v>
      </c>
      <c r="D316" s="18">
        <v>5.3319152867975617E-2</v>
      </c>
      <c r="E316" s="18">
        <v>8.503029994582309E-2</v>
      </c>
      <c r="G316" s="18">
        <v>8.3504874053940081E-2</v>
      </c>
      <c r="H316" s="18">
        <v>2.627073297914715E-2</v>
      </c>
      <c r="J316" s="18">
        <v>0.13276570656622191</v>
      </c>
      <c r="K316" s="18">
        <v>5.5136540636662533E-2</v>
      </c>
      <c r="L316" s="18">
        <v>6.0589837735406119E-2</v>
      </c>
      <c r="M316" s="18">
        <v>4.9926635769970418E-2</v>
      </c>
      <c r="N316" s="18">
        <v>4.6797558399019439E-2</v>
      </c>
      <c r="O316" s="18">
        <v>4.9330511441360622E-2</v>
      </c>
      <c r="P316" s="18">
        <v>0.1107143969552923</v>
      </c>
      <c r="Q316" s="18">
        <v>8.0161637413490333E-2</v>
      </c>
      <c r="R316" s="18">
        <v>5.7813705295488453E-2</v>
      </c>
      <c r="S316" s="18">
        <v>9.5521520246120262E-2</v>
      </c>
      <c r="T316" s="18">
        <v>0</v>
      </c>
      <c r="U316" s="18">
        <v>0</v>
      </c>
      <c r="W316" s="18">
        <v>0.1126605723063021</v>
      </c>
      <c r="X316" s="18">
        <v>7.0862969734180783E-2</v>
      </c>
      <c r="Y316" s="18">
        <v>1.351018898663498E-2</v>
      </c>
      <c r="Z316" s="18">
        <v>2.586889435358352E-2</v>
      </c>
      <c r="AA316" s="18">
        <v>2.628581140483402E-2</v>
      </c>
      <c r="AB316" s="18">
        <v>0</v>
      </c>
      <c r="AC316" s="18">
        <v>3.9289980298575292E-2</v>
      </c>
      <c r="AD316" s="18">
        <v>0</v>
      </c>
      <c r="AE316" s="18">
        <v>0</v>
      </c>
      <c r="AG316" s="18">
        <v>7.0362582291568027E-2</v>
      </c>
      <c r="AH316" s="18">
        <v>0</v>
      </c>
    </row>
    <row r="318" spans="2:34" ht="101.5" x14ac:dyDescent="0.35">
      <c r="B318" s="14" t="s">
        <v>148</v>
      </c>
    </row>
    <row r="319" spans="2:34" x14ac:dyDescent="0.35">
      <c r="B319" s="15" t="s">
        <v>18</v>
      </c>
    </row>
    <row r="320" spans="2:34" x14ac:dyDescent="0.35">
      <c r="B320" s="11" t="s">
        <v>59</v>
      </c>
      <c r="C320" s="16">
        <v>501</v>
      </c>
      <c r="D320" s="16">
        <v>264</v>
      </c>
      <c r="E320" s="16">
        <v>233</v>
      </c>
      <c r="G320" s="16">
        <v>355</v>
      </c>
      <c r="H320" s="16">
        <v>146</v>
      </c>
      <c r="J320" s="16">
        <v>48</v>
      </c>
      <c r="K320" s="16">
        <v>37</v>
      </c>
      <c r="L320" s="16">
        <v>103</v>
      </c>
      <c r="M320" s="16">
        <v>43</v>
      </c>
      <c r="N320" s="16">
        <v>21</v>
      </c>
      <c r="O320" s="16">
        <v>39</v>
      </c>
      <c r="P320" s="16">
        <v>59</v>
      </c>
      <c r="Q320" s="16">
        <v>39</v>
      </c>
      <c r="R320" s="16">
        <v>54</v>
      </c>
      <c r="S320" s="16">
        <v>19</v>
      </c>
      <c r="T320" s="16">
        <v>29</v>
      </c>
      <c r="U320" s="16">
        <v>10</v>
      </c>
      <c r="W320" s="16">
        <v>217</v>
      </c>
      <c r="X320" s="16">
        <v>72</v>
      </c>
      <c r="Y320" s="16">
        <v>67</v>
      </c>
      <c r="Z320" s="16">
        <v>52</v>
      </c>
      <c r="AA320" s="16">
        <v>28</v>
      </c>
      <c r="AB320" s="16">
        <v>18</v>
      </c>
      <c r="AC320" s="16">
        <v>24</v>
      </c>
      <c r="AD320" s="16">
        <v>6</v>
      </c>
      <c r="AE320" s="16">
        <v>14</v>
      </c>
      <c r="AG320" s="16">
        <v>478</v>
      </c>
      <c r="AH320" s="16">
        <v>20</v>
      </c>
    </row>
    <row r="321" spans="2:34" x14ac:dyDescent="0.35">
      <c r="B321" s="12" t="s">
        <v>60</v>
      </c>
      <c r="C321" s="16">
        <v>504</v>
      </c>
      <c r="D321" s="16">
        <v>262</v>
      </c>
      <c r="E321" s="16">
        <v>238</v>
      </c>
      <c r="G321" s="16">
        <v>366</v>
      </c>
      <c r="H321" s="16">
        <v>138</v>
      </c>
      <c r="J321" s="16">
        <v>39</v>
      </c>
      <c r="K321" s="16">
        <v>51</v>
      </c>
      <c r="L321" s="16">
        <v>91</v>
      </c>
      <c r="M321" s="16">
        <v>36</v>
      </c>
      <c r="N321" s="16">
        <v>16</v>
      </c>
      <c r="O321" s="16">
        <v>49</v>
      </c>
      <c r="P321" s="16">
        <v>78</v>
      </c>
      <c r="Q321" s="16">
        <v>37</v>
      </c>
      <c r="R321" s="16">
        <v>45</v>
      </c>
      <c r="S321" s="16">
        <v>14</v>
      </c>
      <c r="T321" s="16">
        <v>32</v>
      </c>
      <c r="U321" s="16">
        <v>13</v>
      </c>
      <c r="W321" s="16">
        <v>216</v>
      </c>
      <c r="X321" s="16">
        <v>88</v>
      </c>
      <c r="Y321" s="16">
        <v>79</v>
      </c>
      <c r="Z321" s="16">
        <v>45</v>
      </c>
      <c r="AA321" s="16">
        <v>24</v>
      </c>
      <c r="AB321" s="16">
        <v>15</v>
      </c>
      <c r="AC321" s="16">
        <v>19</v>
      </c>
      <c r="AD321" s="16">
        <v>5</v>
      </c>
      <c r="AE321" s="16">
        <v>10</v>
      </c>
      <c r="AG321" s="16">
        <v>486</v>
      </c>
      <c r="AH321" s="16">
        <v>15</v>
      </c>
    </row>
    <row r="322" spans="2:34" x14ac:dyDescent="0.35">
      <c r="B322" s="17" t="s">
        <v>142</v>
      </c>
      <c r="C322" s="18">
        <v>7.516596009800755E-2</v>
      </c>
      <c r="D322" s="18">
        <v>8.6930268092817536E-2</v>
      </c>
      <c r="E322" s="18">
        <v>5.9867950038322029E-2</v>
      </c>
      <c r="G322" s="18">
        <v>7.1505662088656483E-2</v>
      </c>
      <c r="H322" s="18">
        <v>8.4913407173351135E-2</v>
      </c>
      <c r="J322" s="18">
        <v>4.0879918341912659E-2</v>
      </c>
      <c r="K322" s="18">
        <v>8.9533468658357596E-2</v>
      </c>
      <c r="L322" s="18">
        <v>4.7411169858431843E-2</v>
      </c>
      <c r="M322" s="18">
        <v>7.2138958619945626E-2</v>
      </c>
      <c r="N322" s="18">
        <v>4.6797558399019439E-2</v>
      </c>
      <c r="O322" s="18">
        <v>9.6625028124252943E-2</v>
      </c>
      <c r="P322" s="18">
        <v>8.3572441948946932E-2</v>
      </c>
      <c r="Q322" s="18">
        <v>5.5479049745544871E-2</v>
      </c>
      <c r="R322" s="18">
        <v>6.7225074784826006E-2</v>
      </c>
      <c r="S322" s="18">
        <v>0.23217404106272541</v>
      </c>
      <c r="T322" s="18">
        <v>0.13299758025265301</v>
      </c>
      <c r="U322" s="18">
        <v>0</v>
      </c>
      <c r="W322" s="18">
        <v>8.1613690026141938E-2</v>
      </c>
      <c r="X322" s="18">
        <v>4.2005630219303453E-2</v>
      </c>
      <c r="Y322" s="18">
        <v>0.10547156829941989</v>
      </c>
      <c r="Z322" s="18">
        <v>0.13263333841333799</v>
      </c>
      <c r="AA322" s="18">
        <v>5.7353664332478821E-2</v>
      </c>
      <c r="AB322" s="18">
        <v>0</v>
      </c>
      <c r="AC322" s="18">
        <v>0</v>
      </c>
      <c r="AD322" s="18">
        <v>0</v>
      </c>
      <c r="AE322" s="18">
        <v>8.8856005084228792E-2</v>
      </c>
      <c r="AG322" s="18">
        <v>7.6039137853946115E-2</v>
      </c>
      <c r="AH322" s="18">
        <v>6.0777465098310758E-2</v>
      </c>
    </row>
    <row r="323" spans="2:34" x14ac:dyDescent="0.35">
      <c r="B323" s="17" t="s">
        <v>143</v>
      </c>
      <c r="C323" s="18">
        <v>0.16994281115244181</v>
      </c>
      <c r="D323" s="18">
        <v>0.1516026127335327</v>
      </c>
      <c r="E323" s="18">
        <v>0.1929381829144638</v>
      </c>
      <c r="G323" s="18">
        <v>0.16562193305120121</v>
      </c>
      <c r="H323" s="18">
        <v>0.1814493962729033</v>
      </c>
      <c r="J323" s="18">
        <v>9.8106259094504655E-2</v>
      </c>
      <c r="K323" s="18">
        <v>0.27424657912378758</v>
      </c>
      <c r="L323" s="18">
        <v>0.18252054467476311</v>
      </c>
      <c r="M323" s="18">
        <v>0.12002989783555661</v>
      </c>
      <c r="N323" s="18">
        <v>0.10518686716794109</v>
      </c>
      <c r="O323" s="18">
        <v>0.12943585989151249</v>
      </c>
      <c r="P323" s="18">
        <v>0.18530693136528059</v>
      </c>
      <c r="Q323" s="18">
        <v>0.1804816838209819</v>
      </c>
      <c r="R323" s="18">
        <v>0.1310871393319975</v>
      </c>
      <c r="S323" s="18">
        <v>0.13711408176448761</v>
      </c>
      <c r="T323" s="18">
        <v>0.14090688688576761</v>
      </c>
      <c r="U323" s="18">
        <v>0.37795970032761822</v>
      </c>
      <c r="W323" s="18">
        <v>0.1498179477529534</v>
      </c>
      <c r="X323" s="18">
        <v>0.2168638067806391</v>
      </c>
      <c r="Y323" s="18">
        <v>0.12764159699554889</v>
      </c>
      <c r="Z323" s="18">
        <v>0.2415746571906689</v>
      </c>
      <c r="AA323" s="18">
        <v>0.2170096791221742</v>
      </c>
      <c r="AB323" s="18">
        <v>0.1053033172754949</v>
      </c>
      <c r="AC323" s="18">
        <v>0.1209327360283554</v>
      </c>
      <c r="AD323" s="18">
        <v>0.55603491960676155</v>
      </c>
      <c r="AE323" s="18">
        <v>6.0411967127390741E-2</v>
      </c>
      <c r="AG323" s="18">
        <v>0.16767776367126669</v>
      </c>
      <c r="AH323" s="18">
        <v>0.21702905649506049</v>
      </c>
    </row>
    <row r="324" spans="2:34" x14ac:dyDescent="0.35">
      <c r="B324" s="17" t="s">
        <v>144</v>
      </c>
      <c r="C324" s="18">
        <v>0.37469360757503989</v>
      </c>
      <c r="D324" s="18">
        <v>0.37814319798476209</v>
      </c>
      <c r="E324" s="18">
        <v>0.36416314707958292</v>
      </c>
      <c r="G324" s="18">
        <v>0.40375030417761582</v>
      </c>
      <c r="H324" s="18">
        <v>0.29731504124127439</v>
      </c>
      <c r="J324" s="18">
        <v>0.42646004362824902</v>
      </c>
      <c r="K324" s="18">
        <v>0.2455878788762014</v>
      </c>
      <c r="L324" s="18">
        <v>0.3890432787085164</v>
      </c>
      <c r="M324" s="18">
        <v>0.45138266148388251</v>
      </c>
      <c r="N324" s="18">
        <v>0.55219849392640163</v>
      </c>
      <c r="O324" s="18">
        <v>0.33694267048741461</v>
      </c>
      <c r="P324" s="18">
        <v>0.30380195037420848</v>
      </c>
      <c r="Q324" s="18">
        <v>0.45606819528802561</v>
      </c>
      <c r="R324" s="18">
        <v>0.4055284306259751</v>
      </c>
      <c r="S324" s="18">
        <v>0.4108774588325137</v>
      </c>
      <c r="T324" s="18">
        <v>0.40473208734095489</v>
      </c>
      <c r="U324" s="18">
        <v>0.31102014983619092</v>
      </c>
      <c r="W324" s="18">
        <v>0.42267431002146522</v>
      </c>
      <c r="X324" s="18">
        <v>0.41615110254163878</v>
      </c>
      <c r="Y324" s="18">
        <v>0.37097130095400183</v>
      </c>
      <c r="Z324" s="18">
        <v>0.2908296888412773</v>
      </c>
      <c r="AA324" s="18">
        <v>0.33921772416005341</v>
      </c>
      <c r="AB324" s="18">
        <v>0.29654187931375903</v>
      </c>
      <c r="AC324" s="18">
        <v>0.1933218428809769</v>
      </c>
      <c r="AD324" s="18">
        <v>0</v>
      </c>
      <c r="AE324" s="18">
        <v>0.1100321156583933</v>
      </c>
      <c r="AG324" s="18">
        <v>0.38392952526519558</v>
      </c>
      <c r="AH324" s="18">
        <v>7.5261914631229151E-2</v>
      </c>
    </row>
    <row r="325" spans="2:34" x14ac:dyDescent="0.35">
      <c r="B325" s="17" t="s">
        <v>145</v>
      </c>
      <c r="C325" s="18">
        <v>0.1884865193228164</v>
      </c>
      <c r="D325" s="18">
        <v>0.20491672355461291</v>
      </c>
      <c r="E325" s="18">
        <v>0.17350940671711351</v>
      </c>
      <c r="G325" s="18">
        <v>0.17010161784739219</v>
      </c>
      <c r="H325" s="18">
        <v>0.2374458810084713</v>
      </c>
      <c r="J325" s="18">
        <v>0.2124675552566683</v>
      </c>
      <c r="K325" s="18">
        <v>0.1824357012472865</v>
      </c>
      <c r="L325" s="18">
        <v>0.18287897553320881</v>
      </c>
      <c r="M325" s="18">
        <v>0.18686904564701109</v>
      </c>
      <c r="N325" s="18">
        <v>0.14383265493967709</v>
      </c>
      <c r="O325" s="18">
        <v>0.2362440558335191</v>
      </c>
      <c r="P325" s="18">
        <v>0.1155825953218818</v>
      </c>
      <c r="Q325" s="18">
        <v>0.19701297165435741</v>
      </c>
      <c r="R325" s="18">
        <v>0.1989918103721883</v>
      </c>
      <c r="S325" s="18">
        <v>0.17001759201564889</v>
      </c>
      <c r="T325" s="18">
        <v>0.29235882679851077</v>
      </c>
      <c r="U325" s="18">
        <v>0.2</v>
      </c>
      <c r="W325" s="18">
        <v>0.1465688693178365</v>
      </c>
      <c r="X325" s="18">
        <v>0.1213341961064069</v>
      </c>
      <c r="Y325" s="18">
        <v>0.27628279711485798</v>
      </c>
      <c r="Z325" s="18">
        <v>0.17754514393941889</v>
      </c>
      <c r="AA325" s="18">
        <v>0.29381687667690742</v>
      </c>
      <c r="AB325" s="18">
        <v>0.36753997400907162</v>
      </c>
      <c r="AC325" s="18">
        <v>0.27129903620548368</v>
      </c>
      <c r="AD325" s="18">
        <v>0.130764855489164</v>
      </c>
      <c r="AE325" s="18">
        <v>0.34941176411698532</v>
      </c>
      <c r="AG325" s="18">
        <v>0.18494626551640281</v>
      </c>
      <c r="AH325" s="18">
        <v>0.28031923670835313</v>
      </c>
    </row>
    <row r="326" spans="2:34" x14ac:dyDescent="0.35">
      <c r="B326" s="17" t="s">
        <v>146</v>
      </c>
      <c r="C326" s="18">
        <v>0.10207634641831</v>
      </c>
      <c r="D326" s="18">
        <v>0.1022160214191991</v>
      </c>
      <c r="E326" s="18">
        <v>0.10360725847755151</v>
      </c>
      <c r="G326" s="18">
        <v>7.7228753757889915E-2</v>
      </c>
      <c r="H326" s="18">
        <v>0.16824598446099989</v>
      </c>
      <c r="J326" s="18">
        <v>3.3596670248282987E-2</v>
      </c>
      <c r="K326" s="18">
        <v>9.7923290821041856E-2</v>
      </c>
      <c r="L326" s="18">
        <v>0.11889996302900351</v>
      </c>
      <c r="M326" s="18">
        <v>0.1473671135636288</v>
      </c>
      <c r="N326" s="18">
        <v>5.838930876892167E-2</v>
      </c>
      <c r="O326" s="18">
        <v>9.5981781492468277E-2</v>
      </c>
      <c r="P326" s="18">
        <v>0.16504707482342221</v>
      </c>
      <c r="Q326" s="18">
        <v>3.079646207759941E-2</v>
      </c>
      <c r="R326" s="18">
        <v>0.13313755834566571</v>
      </c>
      <c r="S326" s="18">
        <v>4.9816826324624391E-2</v>
      </c>
      <c r="T326" s="18">
        <v>2.9004618722113899E-2</v>
      </c>
      <c r="U326" s="18">
        <v>0.11102014983619091</v>
      </c>
      <c r="W326" s="18">
        <v>4.6571616586950922E-2</v>
      </c>
      <c r="X326" s="18">
        <v>0.10259133005670849</v>
      </c>
      <c r="Y326" s="18">
        <v>0.1003949560611008</v>
      </c>
      <c r="Z326" s="18">
        <v>0.13154827726171359</v>
      </c>
      <c r="AA326" s="18">
        <v>9.2602055708386311E-2</v>
      </c>
      <c r="AB326" s="18">
        <v>0.23061482940167441</v>
      </c>
      <c r="AC326" s="18">
        <v>0.41444638488518398</v>
      </c>
      <c r="AD326" s="18">
        <v>0.31320022490407451</v>
      </c>
      <c r="AE326" s="18">
        <v>0.33454974355675687</v>
      </c>
      <c r="AG326" s="18">
        <v>9.5692173187997803E-2</v>
      </c>
      <c r="AH326" s="18">
        <v>0.32780328547999338</v>
      </c>
    </row>
    <row r="327" spans="2:34" x14ac:dyDescent="0.35">
      <c r="B327" s="17" t="s">
        <v>66</v>
      </c>
      <c r="C327" s="18">
        <v>8.9634755433384394E-2</v>
      </c>
      <c r="D327" s="18">
        <v>7.6191176215075707E-2</v>
      </c>
      <c r="E327" s="18">
        <v>0.10591405477296641</v>
      </c>
      <c r="G327" s="18">
        <v>0.11179172907724461</v>
      </c>
      <c r="H327" s="18">
        <v>3.0630289842999842E-2</v>
      </c>
      <c r="J327" s="18">
        <v>0.1884895534303824</v>
      </c>
      <c r="K327" s="18">
        <v>0.11027308127332509</v>
      </c>
      <c r="L327" s="18">
        <v>7.9246068196076255E-2</v>
      </c>
      <c r="M327" s="18">
        <v>2.2212322849975191E-2</v>
      </c>
      <c r="N327" s="18">
        <v>9.3595116798038877E-2</v>
      </c>
      <c r="O327" s="18">
        <v>0.1047706041708322</v>
      </c>
      <c r="P327" s="18">
        <v>0.14668900616625999</v>
      </c>
      <c r="Q327" s="18">
        <v>8.0161637413490333E-2</v>
      </c>
      <c r="R327" s="18">
        <v>6.4029986539347189E-2</v>
      </c>
      <c r="S327" s="18">
        <v>0</v>
      </c>
      <c r="T327" s="18">
        <v>0</v>
      </c>
      <c r="U327" s="18">
        <v>0</v>
      </c>
      <c r="W327" s="18">
        <v>0.15275356629465209</v>
      </c>
      <c r="X327" s="18">
        <v>0.10105393429530329</v>
      </c>
      <c r="Y327" s="18">
        <v>1.9237780575070761E-2</v>
      </c>
      <c r="Z327" s="18">
        <v>2.586889435358352E-2</v>
      </c>
      <c r="AA327" s="18">
        <v>0</v>
      </c>
      <c r="AB327" s="18">
        <v>0</v>
      </c>
      <c r="AC327" s="18">
        <v>0</v>
      </c>
      <c r="AD327" s="18">
        <v>0</v>
      </c>
      <c r="AE327" s="18">
        <v>5.6738404456244632E-2</v>
      </c>
      <c r="AG327" s="18">
        <v>9.1715134505191004E-2</v>
      </c>
      <c r="AH327" s="18">
        <v>3.8809041587053221E-2</v>
      </c>
    </row>
    <row r="329" spans="2:34" ht="145" x14ac:dyDescent="0.35">
      <c r="B329" s="14" t="s">
        <v>149</v>
      </c>
    </row>
    <row r="330" spans="2:34" x14ac:dyDescent="0.35">
      <c r="B330" s="15" t="s">
        <v>18</v>
      </c>
    </row>
    <row r="331" spans="2:34" x14ac:dyDescent="0.35">
      <c r="B331" s="11" t="s">
        <v>59</v>
      </c>
      <c r="C331" s="16">
        <v>501</v>
      </c>
      <c r="D331" s="16">
        <v>264</v>
      </c>
      <c r="E331" s="16">
        <v>233</v>
      </c>
      <c r="G331" s="16">
        <v>355</v>
      </c>
      <c r="H331" s="16">
        <v>146</v>
      </c>
      <c r="J331" s="16">
        <v>48</v>
      </c>
      <c r="K331" s="16">
        <v>37</v>
      </c>
      <c r="L331" s="16">
        <v>103</v>
      </c>
      <c r="M331" s="16">
        <v>43</v>
      </c>
      <c r="N331" s="16">
        <v>21</v>
      </c>
      <c r="O331" s="16">
        <v>39</v>
      </c>
      <c r="P331" s="16">
        <v>59</v>
      </c>
      <c r="Q331" s="16">
        <v>39</v>
      </c>
      <c r="R331" s="16">
        <v>54</v>
      </c>
      <c r="S331" s="16">
        <v>19</v>
      </c>
      <c r="T331" s="16">
        <v>29</v>
      </c>
      <c r="U331" s="16">
        <v>10</v>
      </c>
      <c r="W331" s="16">
        <v>217</v>
      </c>
      <c r="X331" s="16">
        <v>72</v>
      </c>
      <c r="Y331" s="16">
        <v>67</v>
      </c>
      <c r="Z331" s="16">
        <v>52</v>
      </c>
      <c r="AA331" s="16">
        <v>28</v>
      </c>
      <c r="AB331" s="16">
        <v>18</v>
      </c>
      <c r="AC331" s="16">
        <v>24</v>
      </c>
      <c r="AD331" s="16">
        <v>6</v>
      </c>
      <c r="AE331" s="16">
        <v>14</v>
      </c>
      <c r="AG331" s="16">
        <v>478</v>
      </c>
      <c r="AH331" s="16">
        <v>20</v>
      </c>
    </row>
    <row r="332" spans="2:34" x14ac:dyDescent="0.35">
      <c r="B332" s="12" t="s">
        <v>60</v>
      </c>
      <c r="C332" s="16">
        <v>504</v>
      </c>
      <c r="D332" s="16">
        <v>262</v>
      </c>
      <c r="E332" s="16">
        <v>238</v>
      </c>
      <c r="G332" s="16">
        <v>366</v>
      </c>
      <c r="H332" s="16">
        <v>138</v>
      </c>
      <c r="J332" s="16">
        <v>39</v>
      </c>
      <c r="K332" s="16">
        <v>51</v>
      </c>
      <c r="L332" s="16">
        <v>91</v>
      </c>
      <c r="M332" s="16">
        <v>36</v>
      </c>
      <c r="N332" s="16">
        <v>16</v>
      </c>
      <c r="O332" s="16">
        <v>49</v>
      </c>
      <c r="P332" s="16">
        <v>78</v>
      </c>
      <c r="Q332" s="16">
        <v>37</v>
      </c>
      <c r="R332" s="16">
        <v>45</v>
      </c>
      <c r="S332" s="16">
        <v>14</v>
      </c>
      <c r="T332" s="16">
        <v>32</v>
      </c>
      <c r="U332" s="16">
        <v>13</v>
      </c>
      <c r="W332" s="16">
        <v>216</v>
      </c>
      <c r="X332" s="16">
        <v>88</v>
      </c>
      <c r="Y332" s="16">
        <v>79</v>
      </c>
      <c r="Z332" s="16">
        <v>45</v>
      </c>
      <c r="AA332" s="16">
        <v>24</v>
      </c>
      <c r="AB332" s="16">
        <v>15</v>
      </c>
      <c r="AC332" s="16">
        <v>19</v>
      </c>
      <c r="AD332" s="16">
        <v>5</v>
      </c>
      <c r="AE332" s="16">
        <v>10</v>
      </c>
      <c r="AG332" s="16">
        <v>486</v>
      </c>
      <c r="AH332" s="16">
        <v>15</v>
      </c>
    </row>
    <row r="333" spans="2:34" x14ac:dyDescent="0.35">
      <c r="B333" s="17" t="s">
        <v>142</v>
      </c>
      <c r="C333" s="18">
        <v>8.1188150877732942E-2</v>
      </c>
      <c r="D333" s="18">
        <v>9.0357483937580585E-2</v>
      </c>
      <c r="E333" s="18">
        <v>7.2433624363682086E-2</v>
      </c>
      <c r="G333" s="18">
        <v>7.6395741465962563E-2</v>
      </c>
      <c r="H333" s="18">
        <v>9.3950433343605602E-2</v>
      </c>
      <c r="J333" s="18">
        <v>7.8385401793983026E-2</v>
      </c>
      <c r="K333" s="18">
        <v>0.10572183278810469</v>
      </c>
      <c r="L333" s="18">
        <v>4.1300293291524667E-2</v>
      </c>
      <c r="M333" s="18">
        <v>7.010326206558623E-2</v>
      </c>
      <c r="N333" s="18">
        <v>0.1519844255669606</v>
      </c>
      <c r="O333" s="18">
        <v>2.4665255720680311E-2</v>
      </c>
      <c r="P333" s="18">
        <v>0.1239289043193704</v>
      </c>
      <c r="Q333" s="18">
        <v>8.0161637413490333E-2</v>
      </c>
      <c r="R333" s="18">
        <v>8.0836255235553683E-2</v>
      </c>
      <c r="S333" s="18">
        <v>0.1078611429685724</v>
      </c>
      <c r="T333" s="18">
        <v>9.6260868805323432E-2</v>
      </c>
      <c r="U333" s="18">
        <v>0.11102014983619091</v>
      </c>
      <c r="W333" s="18">
        <v>8.1933727178597412E-2</v>
      </c>
      <c r="X333" s="18">
        <v>4.0493715509540743E-2</v>
      </c>
      <c r="Y333" s="18">
        <v>0.1362733693497119</v>
      </c>
      <c r="Z333" s="18">
        <v>0.1239080870217244</v>
      </c>
      <c r="AA333" s="18">
        <v>3.0044094585659129E-2</v>
      </c>
      <c r="AB333" s="18">
        <v>0</v>
      </c>
      <c r="AC333" s="18">
        <v>3.8113882918588533E-2</v>
      </c>
      <c r="AD333" s="18">
        <v>0</v>
      </c>
      <c r="AE333" s="18">
        <v>0</v>
      </c>
      <c r="AG333" s="18">
        <v>8.023077232621971E-2</v>
      </c>
      <c r="AH333" s="18">
        <v>0</v>
      </c>
    </row>
    <row r="334" spans="2:34" x14ac:dyDescent="0.35">
      <c r="B334" s="17" t="s">
        <v>143</v>
      </c>
      <c r="C334" s="18">
        <v>0.14339083804790559</v>
      </c>
      <c r="D334" s="18">
        <v>0.154351959800028</v>
      </c>
      <c r="E334" s="18">
        <v>0.13369034201073221</v>
      </c>
      <c r="G334" s="18">
        <v>0.13120350427172481</v>
      </c>
      <c r="H334" s="18">
        <v>0.17584595254114591</v>
      </c>
      <c r="J334" s="18">
        <v>0.15283489518872051</v>
      </c>
      <c r="K334" s="18">
        <v>9.4086502119111209E-2</v>
      </c>
      <c r="L334" s="18">
        <v>0.1382116247950709</v>
      </c>
      <c r="M334" s="18">
        <v>0.107192400402686</v>
      </c>
      <c r="N334" s="18">
        <v>0.1391722389625101</v>
      </c>
      <c r="O334" s="18">
        <v>0.2362440558335191</v>
      </c>
      <c r="P334" s="18">
        <v>9.561306279738159E-2</v>
      </c>
      <c r="Q334" s="18">
        <v>0.2010894206390953</v>
      </c>
      <c r="R334" s="18">
        <v>9.3105068425777496E-2</v>
      </c>
      <c r="S334" s="18">
        <v>0.24908735713618849</v>
      </c>
      <c r="T334" s="18">
        <v>0.14090688688576761</v>
      </c>
      <c r="U334" s="18">
        <v>0.28897985016380912</v>
      </c>
      <c r="W334" s="18">
        <v>0.1148750938218141</v>
      </c>
      <c r="X334" s="18">
        <v>0.16924462842575039</v>
      </c>
      <c r="Y334" s="18">
        <v>0.1547780415565691</v>
      </c>
      <c r="Z334" s="18">
        <v>0.23647167337241159</v>
      </c>
      <c r="AA334" s="18">
        <v>0.15046687819567781</v>
      </c>
      <c r="AB334" s="18">
        <v>0.1053033172754949</v>
      </c>
      <c r="AC334" s="18">
        <v>0.1600933508882679</v>
      </c>
      <c r="AD334" s="18">
        <v>0</v>
      </c>
      <c r="AE334" s="18">
        <v>0.1421497162863774</v>
      </c>
      <c r="AG334" s="18">
        <v>0.1456340981507297</v>
      </c>
      <c r="AH334" s="18">
        <v>9.7230338142486689E-2</v>
      </c>
    </row>
    <row r="335" spans="2:34" x14ac:dyDescent="0.35">
      <c r="B335" s="17" t="s">
        <v>144</v>
      </c>
      <c r="C335" s="18">
        <v>0.36292243305843358</v>
      </c>
      <c r="D335" s="18">
        <v>0.34402611509309289</v>
      </c>
      <c r="E335" s="18">
        <v>0.37679817890115858</v>
      </c>
      <c r="G335" s="18">
        <v>0.40839674849899432</v>
      </c>
      <c r="H335" s="18">
        <v>0.24182341819354139</v>
      </c>
      <c r="J335" s="18">
        <v>0.31094458489963078</v>
      </c>
      <c r="K335" s="18">
        <v>0.40298186379393669</v>
      </c>
      <c r="L335" s="18">
        <v>0.3355558886650033</v>
      </c>
      <c r="M335" s="18">
        <v>0.38657558872689268</v>
      </c>
      <c r="N335" s="18">
        <v>0.37782044693477429</v>
      </c>
      <c r="O335" s="18">
        <v>0.36771591048349977</v>
      </c>
      <c r="P335" s="18">
        <v>0.39322567495502092</v>
      </c>
      <c r="Q335" s="18">
        <v>0.36141269546607602</v>
      </c>
      <c r="R335" s="18">
        <v>0.34906306584591368</v>
      </c>
      <c r="S335" s="18">
        <v>0.29890418346081288</v>
      </c>
      <c r="T335" s="18">
        <v>0.449378105421399</v>
      </c>
      <c r="U335" s="18">
        <v>0.17795970032761821</v>
      </c>
      <c r="W335" s="18">
        <v>0.45335315084132077</v>
      </c>
      <c r="X335" s="18">
        <v>0.38955438619577598</v>
      </c>
      <c r="Y335" s="18">
        <v>0.2949337499299115</v>
      </c>
      <c r="Z335" s="18">
        <v>0.27297274200239668</v>
      </c>
      <c r="AA335" s="18">
        <v>0.29337511013180501</v>
      </c>
      <c r="AB335" s="18">
        <v>0.1069756541380721</v>
      </c>
      <c r="AC335" s="18">
        <v>0.19579263691028789</v>
      </c>
      <c r="AD335" s="18">
        <v>0.33942407849336059</v>
      </c>
      <c r="AE335" s="18">
        <v>0.1000718959526829</v>
      </c>
      <c r="AG335" s="18">
        <v>0.37077243762120238</v>
      </c>
      <c r="AH335" s="18">
        <v>0.17570729979302549</v>
      </c>
    </row>
    <row r="336" spans="2:34" x14ac:dyDescent="0.35">
      <c r="B336" s="17" t="s">
        <v>145</v>
      </c>
      <c r="C336" s="18">
        <v>0.1974667150514719</v>
      </c>
      <c r="D336" s="18">
        <v>0.23573365842595659</v>
      </c>
      <c r="E336" s="18">
        <v>0.1585978748949223</v>
      </c>
      <c r="G336" s="18">
        <v>0.16816882535007099</v>
      </c>
      <c r="H336" s="18">
        <v>0.27548758344909369</v>
      </c>
      <c r="J336" s="18">
        <v>0.21024595949780209</v>
      </c>
      <c r="K336" s="18">
        <v>0.19428541718276321</v>
      </c>
      <c r="L336" s="18">
        <v>0.2022928303858805</v>
      </c>
      <c r="M336" s="18">
        <v>0.17161875446785799</v>
      </c>
      <c r="N336" s="18">
        <v>8.9732210015781952E-2</v>
      </c>
      <c r="O336" s="18">
        <v>0.1966803961463639</v>
      </c>
      <c r="P336" s="18">
        <v>0.19044788318866079</v>
      </c>
      <c r="Q336" s="18">
        <v>0.1311165084850911</v>
      </c>
      <c r="R336" s="18">
        <v>0.30977077585014828</v>
      </c>
      <c r="S336" s="18">
        <v>0.124312898094153</v>
      </c>
      <c r="T336" s="18">
        <v>0.215313949919443</v>
      </c>
      <c r="U336" s="18">
        <v>0.22204029967238181</v>
      </c>
      <c r="W336" s="18">
        <v>0.1073520395204114</v>
      </c>
      <c r="X336" s="18">
        <v>0.19317567974965399</v>
      </c>
      <c r="Y336" s="18">
        <v>0.30122248522463768</v>
      </c>
      <c r="Z336" s="18">
        <v>0.1647444575775128</v>
      </c>
      <c r="AA336" s="18">
        <v>0.33988151642952219</v>
      </c>
      <c r="AB336" s="18">
        <v>0.58321508813168788</v>
      </c>
      <c r="AC336" s="18">
        <v>0.31535580816060099</v>
      </c>
      <c r="AD336" s="18">
        <v>0.31320022490407451</v>
      </c>
      <c r="AE336" s="18">
        <v>0.27413777642936621</v>
      </c>
      <c r="AG336" s="18">
        <v>0.19406469744817589</v>
      </c>
      <c r="AH336" s="18">
        <v>0.28648152877795829</v>
      </c>
    </row>
    <row r="337" spans="2:34" x14ac:dyDescent="0.35">
      <c r="B337" s="17" t="s">
        <v>146</v>
      </c>
      <c r="C337" s="18">
        <v>0.14671953301371271</v>
      </c>
      <c r="D337" s="18">
        <v>0.1148908142439784</v>
      </c>
      <c r="E337" s="18">
        <v>0.1805937579365415</v>
      </c>
      <c r="G337" s="18">
        <v>0.13631843209941191</v>
      </c>
      <c r="H337" s="18">
        <v>0.17441787353911389</v>
      </c>
      <c r="J337" s="18">
        <v>0.16636237681450489</v>
      </c>
      <c r="K337" s="18">
        <v>9.2651302842759048E-2</v>
      </c>
      <c r="L337" s="18">
        <v>0.19483516917107971</v>
      </c>
      <c r="M337" s="18">
        <v>0.1923710357170311</v>
      </c>
      <c r="N337" s="18">
        <v>0.14769556172193399</v>
      </c>
      <c r="O337" s="18">
        <v>0.12739986513304419</v>
      </c>
      <c r="P337" s="18">
        <v>0.14876924468016409</v>
      </c>
      <c r="Q337" s="18">
        <v>9.6692925246865735E-2</v>
      </c>
      <c r="R337" s="18">
        <v>0.12605066211836941</v>
      </c>
      <c r="S337" s="18">
        <v>0.17412972441877739</v>
      </c>
      <c r="T337" s="18">
        <v>9.8140188968067116E-2</v>
      </c>
      <c r="U337" s="18">
        <v>0.2</v>
      </c>
      <c r="W337" s="18">
        <v>0.12685127276505601</v>
      </c>
      <c r="X337" s="18">
        <v>0.13593424555563949</v>
      </c>
      <c r="Y337" s="18">
        <v>0.1127923539391698</v>
      </c>
      <c r="Z337" s="18">
        <v>0.15927091167205029</v>
      </c>
      <c r="AA337" s="18">
        <v>0.15994658925250199</v>
      </c>
      <c r="AB337" s="18">
        <v>0.20450594045474499</v>
      </c>
      <c r="AC337" s="18">
        <v>0.29064432112225458</v>
      </c>
      <c r="AD337" s="18">
        <v>0.34737569660256479</v>
      </c>
      <c r="AE337" s="18">
        <v>0.42690220687532848</v>
      </c>
      <c r="AG337" s="18">
        <v>0.13968510504769499</v>
      </c>
      <c r="AH337" s="18">
        <v>0.4017717916994763</v>
      </c>
    </row>
    <row r="338" spans="2:34" x14ac:dyDescent="0.35">
      <c r="B338" s="17" t="s">
        <v>66</v>
      </c>
      <c r="C338" s="18">
        <v>6.8312329950743267E-2</v>
      </c>
      <c r="D338" s="18">
        <v>6.0639968499363463E-2</v>
      </c>
      <c r="E338" s="18">
        <v>7.7886221892963403E-2</v>
      </c>
      <c r="G338" s="18">
        <v>7.9516748313835553E-2</v>
      </c>
      <c r="H338" s="18">
        <v>3.8474738933499439E-2</v>
      </c>
      <c r="J338" s="18">
        <v>8.1226781805358778E-2</v>
      </c>
      <c r="K338" s="18">
        <v>0.11027308127332509</v>
      </c>
      <c r="L338" s="18">
        <v>8.7804193691440643E-2</v>
      </c>
      <c r="M338" s="18">
        <v>7.2138958619945626E-2</v>
      </c>
      <c r="N338" s="18">
        <v>9.3595116798038877E-2</v>
      </c>
      <c r="O338" s="18">
        <v>4.7294516682892328E-2</v>
      </c>
      <c r="P338" s="18">
        <v>4.8015230059402288E-2</v>
      </c>
      <c r="Q338" s="18">
        <v>0.12952681274938119</v>
      </c>
      <c r="R338" s="18">
        <v>4.1174172524237232E-2</v>
      </c>
      <c r="S338" s="18">
        <v>4.5704693921495863E-2</v>
      </c>
      <c r="T338" s="18">
        <v>0</v>
      </c>
      <c r="U338" s="18">
        <v>0</v>
      </c>
      <c r="W338" s="18">
        <v>0.1156347158728003</v>
      </c>
      <c r="X338" s="18">
        <v>7.1597344563639517E-2</v>
      </c>
      <c r="Y338" s="18">
        <v>0</v>
      </c>
      <c r="Z338" s="18">
        <v>4.263212835390421E-2</v>
      </c>
      <c r="AA338" s="18">
        <v>2.628581140483402E-2</v>
      </c>
      <c r="AB338" s="18">
        <v>0</v>
      </c>
      <c r="AC338" s="18">
        <v>0</v>
      </c>
      <c r="AD338" s="18">
        <v>0</v>
      </c>
      <c r="AE338" s="18">
        <v>5.6738404456244632E-2</v>
      </c>
      <c r="AG338" s="18">
        <v>6.9612889405977221E-2</v>
      </c>
      <c r="AH338" s="18">
        <v>3.8809041587053221E-2</v>
      </c>
    </row>
    <row r="340" spans="2:34" ht="101.5" x14ac:dyDescent="0.35">
      <c r="B340" s="14" t="s">
        <v>150</v>
      </c>
    </row>
    <row r="341" spans="2:34" x14ac:dyDescent="0.35">
      <c r="B341" s="15" t="s">
        <v>18</v>
      </c>
    </row>
    <row r="342" spans="2:34" x14ac:dyDescent="0.35">
      <c r="B342" s="11" t="s">
        <v>59</v>
      </c>
      <c r="C342" s="16">
        <v>501</v>
      </c>
      <c r="D342" s="16">
        <v>264</v>
      </c>
      <c r="E342" s="16">
        <v>233</v>
      </c>
      <c r="G342" s="16">
        <v>355</v>
      </c>
      <c r="H342" s="16">
        <v>146</v>
      </c>
      <c r="J342" s="16">
        <v>48</v>
      </c>
      <c r="K342" s="16">
        <v>37</v>
      </c>
      <c r="L342" s="16">
        <v>103</v>
      </c>
      <c r="M342" s="16">
        <v>43</v>
      </c>
      <c r="N342" s="16">
        <v>21</v>
      </c>
      <c r="O342" s="16">
        <v>39</v>
      </c>
      <c r="P342" s="16">
        <v>59</v>
      </c>
      <c r="Q342" s="16">
        <v>39</v>
      </c>
      <c r="R342" s="16">
        <v>54</v>
      </c>
      <c r="S342" s="16">
        <v>19</v>
      </c>
      <c r="T342" s="16">
        <v>29</v>
      </c>
      <c r="U342" s="16">
        <v>10</v>
      </c>
      <c r="W342" s="16">
        <v>217</v>
      </c>
      <c r="X342" s="16">
        <v>72</v>
      </c>
      <c r="Y342" s="16">
        <v>67</v>
      </c>
      <c r="Z342" s="16">
        <v>52</v>
      </c>
      <c r="AA342" s="16">
        <v>28</v>
      </c>
      <c r="AB342" s="16">
        <v>18</v>
      </c>
      <c r="AC342" s="16">
        <v>24</v>
      </c>
      <c r="AD342" s="16">
        <v>6</v>
      </c>
      <c r="AE342" s="16">
        <v>14</v>
      </c>
      <c r="AG342" s="16">
        <v>478</v>
      </c>
      <c r="AH342" s="16">
        <v>20</v>
      </c>
    </row>
    <row r="343" spans="2:34" x14ac:dyDescent="0.35">
      <c r="B343" s="12" t="s">
        <v>60</v>
      </c>
      <c r="C343" s="16">
        <v>504</v>
      </c>
      <c r="D343" s="16">
        <v>262</v>
      </c>
      <c r="E343" s="16">
        <v>238</v>
      </c>
      <c r="G343" s="16">
        <v>366</v>
      </c>
      <c r="H343" s="16">
        <v>138</v>
      </c>
      <c r="J343" s="16">
        <v>39</v>
      </c>
      <c r="K343" s="16">
        <v>51</v>
      </c>
      <c r="L343" s="16">
        <v>91</v>
      </c>
      <c r="M343" s="16">
        <v>36</v>
      </c>
      <c r="N343" s="16">
        <v>16</v>
      </c>
      <c r="O343" s="16">
        <v>49</v>
      </c>
      <c r="P343" s="16">
        <v>78</v>
      </c>
      <c r="Q343" s="16">
        <v>37</v>
      </c>
      <c r="R343" s="16">
        <v>45</v>
      </c>
      <c r="S343" s="16">
        <v>14</v>
      </c>
      <c r="T343" s="16">
        <v>32</v>
      </c>
      <c r="U343" s="16">
        <v>13</v>
      </c>
      <c r="W343" s="16">
        <v>216</v>
      </c>
      <c r="X343" s="16">
        <v>88</v>
      </c>
      <c r="Y343" s="16">
        <v>79</v>
      </c>
      <c r="Z343" s="16">
        <v>45</v>
      </c>
      <c r="AA343" s="16">
        <v>24</v>
      </c>
      <c r="AB343" s="16">
        <v>15</v>
      </c>
      <c r="AC343" s="16">
        <v>19</v>
      </c>
      <c r="AD343" s="16">
        <v>5</v>
      </c>
      <c r="AE343" s="16">
        <v>10</v>
      </c>
      <c r="AG343" s="16">
        <v>486</v>
      </c>
      <c r="AH343" s="16">
        <v>15</v>
      </c>
    </row>
    <row r="344" spans="2:34" ht="29" x14ac:dyDescent="0.35">
      <c r="B344" s="17" t="s">
        <v>151</v>
      </c>
      <c r="C344" s="18">
        <v>0.31046598002548148</v>
      </c>
      <c r="D344" s="18">
        <v>0.28808999223434828</v>
      </c>
      <c r="E344" s="18">
        <v>0.34022353868134608</v>
      </c>
      <c r="G344" s="18">
        <v>0.30338157363760743</v>
      </c>
      <c r="H344" s="18">
        <v>0.32933189644802768</v>
      </c>
      <c r="J344" s="18">
        <v>0.39945461479861921</v>
      </c>
      <c r="K344" s="18">
        <v>0.44096643574692568</v>
      </c>
      <c r="L344" s="18">
        <v>0.24201313546514369</v>
      </c>
      <c r="M344" s="18">
        <v>0.3346132564025629</v>
      </c>
      <c r="N344" s="18">
        <v>0.39634353169741182</v>
      </c>
      <c r="O344" s="18">
        <v>0.15817470214183549</v>
      </c>
      <c r="P344" s="18">
        <v>0.3531419660413882</v>
      </c>
      <c r="Q344" s="18">
        <v>0.34918494664676802</v>
      </c>
      <c r="R344" s="18">
        <v>0.29528779434876262</v>
      </c>
      <c r="S344" s="18">
        <v>0.186930908089112</v>
      </c>
      <c r="T344" s="18">
        <v>0.28708526655925731</v>
      </c>
      <c r="U344" s="18">
        <v>0.28897985016380912</v>
      </c>
      <c r="W344" s="18">
        <v>0.33753720976585733</v>
      </c>
      <c r="X344" s="18">
        <v>0.22062146927762979</v>
      </c>
      <c r="Y344" s="18">
        <v>0.30287244522245882</v>
      </c>
      <c r="Z344" s="18">
        <v>0.31592299147519409</v>
      </c>
      <c r="AA344" s="18">
        <v>0.31205616775081968</v>
      </c>
      <c r="AB344" s="18">
        <v>0.29654187931375903</v>
      </c>
      <c r="AC344" s="18">
        <v>0.40448022961383517</v>
      </c>
      <c r="AD344" s="18">
        <v>0.2166108411134009</v>
      </c>
      <c r="AE344" s="18">
        <v>0.43099984181854051</v>
      </c>
      <c r="AG344" s="18">
        <v>0.30882717150104949</v>
      </c>
      <c r="AH344" s="18">
        <v>0.36325281534425757</v>
      </c>
    </row>
    <row r="345" spans="2:34" ht="29" x14ac:dyDescent="0.35">
      <c r="B345" s="17" t="s">
        <v>152</v>
      </c>
      <c r="C345" s="18">
        <v>0.17840824025534149</v>
      </c>
      <c r="D345" s="18">
        <v>0.1430714748792552</v>
      </c>
      <c r="E345" s="18">
        <v>0.2170901334697927</v>
      </c>
      <c r="G345" s="18">
        <v>0.17139744772823831</v>
      </c>
      <c r="H345" s="18">
        <v>0.19707812148893769</v>
      </c>
      <c r="J345" s="18">
        <v>9.8106259094504655E-2</v>
      </c>
      <c r="K345" s="18">
        <v>0.17151932509582221</v>
      </c>
      <c r="L345" s="18">
        <v>0.13612263300838831</v>
      </c>
      <c r="M345" s="18">
        <v>0.25089104118912542</v>
      </c>
      <c r="N345" s="18">
        <v>0.14769556172193399</v>
      </c>
      <c r="O345" s="18">
        <v>0.2075052135831961</v>
      </c>
      <c r="P345" s="18">
        <v>0.15447223768959961</v>
      </c>
      <c r="Q345" s="18">
        <v>0.1560237600650925</v>
      </c>
      <c r="R345" s="18">
        <v>0.19750101673492351</v>
      </c>
      <c r="S345" s="18">
        <v>0.27787873498422122</v>
      </c>
      <c r="T345" s="18">
        <v>0.26570452061793109</v>
      </c>
      <c r="U345" s="18">
        <v>0.28897985016380912</v>
      </c>
      <c r="W345" s="18">
        <v>0.16825374503476229</v>
      </c>
      <c r="X345" s="18">
        <v>0.18882156055519239</v>
      </c>
      <c r="Y345" s="18">
        <v>0.1880034414165048</v>
      </c>
      <c r="Z345" s="18">
        <v>0.13962441914944579</v>
      </c>
      <c r="AA345" s="18">
        <v>0.19935782212148331</v>
      </c>
      <c r="AB345" s="18">
        <v>0.18383471874779869</v>
      </c>
      <c r="AC345" s="18">
        <v>0.23907121864959141</v>
      </c>
      <c r="AD345" s="18">
        <v>0.46642220072367019</v>
      </c>
      <c r="AE345" s="18">
        <v>5.6915508893047952E-2</v>
      </c>
      <c r="AG345" s="18">
        <v>0.17740061272627719</v>
      </c>
      <c r="AH345" s="18">
        <v>0.18631981882311499</v>
      </c>
    </row>
    <row r="346" spans="2:34" ht="29" x14ac:dyDescent="0.35">
      <c r="B346" s="17" t="s">
        <v>153</v>
      </c>
      <c r="C346" s="18">
        <v>0.31826475747494271</v>
      </c>
      <c r="D346" s="18">
        <v>0.35353744871201292</v>
      </c>
      <c r="E346" s="18">
        <v>0.28468593630074329</v>
      </c>
      <c r="G346" s="18">
        <v>0.34168370747219989</v>
      </c>
      <c r="H346" s="18">
        <v>0.25589962352267959</v>
      </c>
      <c r="J346" s="18">
        <v>0.29707009538734791</v>
      </c>
      <c r="K346" s="18">
        <v>0.1922589377107897</v>
      </c>
      <c r="L346" s="18">
        <v>0.38806179813663588</v>
      </c>
      <c r="M346" s="18">
        <v>0.22191886592985691</v>
      </c>
      <c r="N346" s="18">
        <v>0.27263357976683322</v>
      </c>
      <c r="O346" s="18">
        <v>0.45555211592938888</v>
      </c>
      <c r="P346" s="18">
        <v>0.24785780863874071</v>
      </c>
      <c r="Q346" s="18">
        <v>0.2730957339658362</v>
      </c>
      <c r="R346" s="18">
        <v>0.39427567216848819</v>
      </c>
      <c r="S346" s="18">
        <v>0.31535593858639349</v>
      </c>
      <c r="T346" s="18">
        <v>0.34350789117964747</v>
      </c>
      <c r="U346" s="18">
        <v>0.42204029967238182</v>
      </c>
      <c r="W346" s="18">
        <v>0.28748763577957398</v>
      </c>
      <c r="X346" s="18">
        <v>0.39954662241462108</v>
      </c>
      <c r="Y346" s="18">
        <v>0.35586356922154921</v>
      </c>
      <c r="Z346" s="18">
        <v>0.2086917977663488</v>
      </c>
      <c r="AA346" s="18">
        <v>0.33200531871830991</v>
      </c>
      <c r="AB346" s="18">
        <v>0.46339792346316733</v>
      </c>
      <c r="AC346" s="18">
        <v>0.27492439527613077</v>
      </c>
      <c r="AD346" s="18">
        <v>0.31696695816292891</v>
      </c>
      <c r="AE346" s="18">
        <v>0.27763423466370901</v>
      </c>
      <c r="AG346" s="18">
        <v>0.31880724196449789</v>
      </c>
      <c r="AH346" s="18">
        <v>0.29006339404895282</v>
      </c>
    </row>
    <row r="347" spans="2:34" x14ac:dyDescent="0.35">
      <c r="B347" s="17" t="s">
        <v>154</v>
      </c>
      <c r="C347" s="18">
        <v>9.7775422572348752E-2</v>
      </c>
      <c r="D347" s="18">
        <v>0.1031512489070734</v>
      </c>
      <c r="E347" s="18">
        <v>8.8995029666667141E-2</v>
      </c>
      <c r="G347" s="18">
        <v>8.5675743063210755E-2</v>
      </c>
      <c r="H347" s="18">
        <v>0.1299971119928913</v>
      </c>
      <c r="J347" s="18">
        <v>0</v>
      </c>
      <c r="K347" s="18">
        <v>0.14239438505240989</v>
      </c>
      <c r="L347" s="18">
        <v>0.14522824996342051</v>
      </c>
      <c r="M347" s="18">
        <v>8.3348739521409129E-2</v>
      </c>
      <c r="N347" s="18">
        <v>4.2934651616762513E-2</v>
      </c>
      <c r="O347" s="18">
        <v>0.1006986146538956</v>
      </c>
      <c r="P347" s="18">
        <v>0.1302665321583695</v>
      </c>
      <c r="Q347" s="18">
        <v>9.2168746572921609E-2</v>
      </c>
      <c r="R347" s="18">
        <v>3.5124627205333762E-2</v>
      </c>
      <c r="S347" s="18">
        <v>0.17412972441877739</v>
      </c>
      <c r="T347" s="18">
        <v>7.1771316639814328E-2</v>
      </c>
      <c r="U347" s="18">
        <v>0</v>
      </c>
      <c r="W347" s="18">
        <v>7.2276025648527503E-2</v>
      </c>
      <c r="X347" s="18">
        <v>0.1137622150191266</v>
      </c>
      <c r="Y347" s="18">
        <v>0.1006413225996111</v>
      </c>
      <c r="Z347" s="18">
        <v>0.20817300253790971</v>
      </c>
      <c r="AA347" s="18">
        <v>0.1565806914093871</v>
      </c>
      <c r="AB347" s="18">
        <v>5.6225478475275023E-2</v>
      </c>
      <c r="AC347" s="18">
        <v>4.3528872811191562E-2</v>
      </c>
      <c r="AD347" s="18">
        <v>0</v>
      </c>
      <c r="AE347" s="18">
        <v>8.8856005084228792E-2</v>
      </c>
      <c r="AG347" s="18">
        <v>9.9475490419755036E-2</v>
      </c>
      <c r="AH347" s="18">
        <v>6.0777465098310758E-2</v>
      </c>
    </row>
    <row r="348" spans="2:34" x14ac:dyDescent="0.35">
      <c r="B348" s="17" t="s">
        <v>66</v>
      </c>
      <c r="C348" s="18">
        <v>9.5085599671885623E-2</v>
      </c>
      <c r="D348" s="18">
        <v>0.11214983526731021</v>
      </c>
      <c r="E348" s="18">
        <v>6.900536188145083E-2</v>
      </c>
      <c r="G348" s="18">
        <v>9.7861528098743794E-2</v>
      </c>
      <c r="H348" s="18">
        <v>8.7693246547463785E-2</v>
      </c>
      <c r="J348" s="18">
        <v>0.20536903071952819</v>
      </c>
      <c r="K348" s="18">
        <v>5.2860916394052347E-2</v>
      </c>
      <c r="L348" s="18">
        <v>8.857418342641131E-2</v>
      </c>
      <c r="M348" s="18">
        <v>0.1092280969570454</v>
      </c>
      <c r="N348" s="18">
        <v>0.14039267519705831</v>
      </c>
      <c r="O348" s="18">
        <v>7.8069353691683593E-2</v>
      </c>
      <c r="P348" s="18">
        <v>0.1142614554719021</v>
      </c>
      <c r="Q348" s="18">
        <v>0.12952681274938119</v>
      </c>
      <c r="R348" s="18">
        <v>7.781088954249174E-2</v>
      </c>
      <c r="S348" s="18">
        <v>4.5704693921495863E-2</v>
      </c>
      <c r="T348" s="18">
        <v>3.1931005003349867E-2</v>
      </c>
      <c r="U348" s="18">
        <v>0</v>
      </c>
      <c r="W348" s="18">
        <v>0.13444538377127899</v>
      </c>
      <c r="X348" s="18">
        <v>7.7248132733430092E-2</v>
      </c>
      <c r="Y348" s="18">
        <v>5.2619221539876151E-2</v>
      </c>
      <c r="Z348" s="18">
        <v>0.12758778907110169</v>
      </c>
      <c r="AA348" s="18">
        <v>0</v>
      </c>
      <c r="AB348" s="18">
        <v>0</v>
      </c>
      <c r="AC348" s="18">
        <v>3.7995283649251067E-2</v>
      </c>
      <c r="AD348" s="18">
        <v>0</v>
      </c>
      <c r="AE348" s="18">
        <v>0.1455944095404734</v>
      </c>
      <c r="AG348" s="18">
        <v>9.5489483388420338E-2</v>
      </c>
      <c r="AH348" s="18">
        <v>9.9586506685363979E-2</v>
      </c>
    </row>
    <row r="350" spans="2:34" ht="101.5" x14ac:dyDescent="0.35">
      <c r="B350" s="14" t="s">
        <v>155</v>
      </c>
    </row>
    <row r="351" spans="2:34" x14ac:dyDescent="0.35">
      <c r="B351" s="15" t="s">
        <v>18</v>
      </c>
    </row>
    <row r="352" spans="2:34" x14ac:dyDescent="0.35">
      <c r="B352" s="11" t="s">
        <v>59</v>
      </c>
      <c r="C352" s="16">
        <v>501</v>
      </c>
      <c r="D352" s="16">
        <v>264</v>
      </c>
      <c r="E352" s="16">
        <v>233</v>
      </c>
      <c r="G352" s="16">
        <v>355</v>
      </c>
      <c r="H352" s="16">
        <v>146</v>
      </c>
      <c r="J352" s="16">
        <v>48</v>
      </c>
      <c r="K352" s="16">
        <v>37</v>
      </c>
      <c r="L352" s="16">
        <v>103</v>
      </c>
      <c r="M352" s="16">
        <v>43</v>
      </c>
      <c r="N352" s="16">
        <v>21</v>
      </c>
      <c r="O352" s="16">
        <v>39</v>
      </c>
      <c r="P352" s="16">
        <v>59</v>
      </c>
      <c r="Q352" s="16">
        <v>39</v>
      </c>
      <c r="R352" s="16">
        <v>54</v>
      </c>
      <c r="S352" s="16">
        <v>19</v>
      </c>
      <c r="T352" s="16">
        <v>29</v>
      </c>
      <c r="U352" s="16">
        <v>10</v>
      </c>
      <c r="W352" s="16">
        <v>217</v>
      </c>
      <c r="X352" s="16">
        <v>72</v>
      </c>
      <c r="Y352" s="16">
        <v>67</v>
      </c>
      <c r="Z352" s="16">
        <v>52</v>
      </c>
      <c r="AA352" s="16">
        <v>28</v>
      </c>
      <c r="AB352" s="16">
        <v>18</v>
      </c>
      <c r="AC352" s="16">
        <v>24</v>
      </c>
      <c r="AD352" s="16">
        <v>6</v>
      </c>
      <c r="AE352" s="16">
        <v>14</v>
      </c>
      <c r="AG352" s="16">
        <v>478</v>
      </c>
      <c r="AH352" s="16">
        <v>20</v>
      </c>
    </row>
    <row r="353" spans="2:34" x14ac:dyDescent="0.35">
      <c r="B353" s="12" t="s">
        <v>60</v>
      </c>
      <c r="C353" s="16">
        <v>504</v>
      </c>
      <c r="D353" s="16">
        <v>262</v>
      </c>
      <c r="E353" s="16">
        <v>238</v>
      </c>
      <c r="G353" s="16">
        <v>366</v>
      </c>
      <c r="H353" s="16">
        <v>138</v>
      </c>
      <c r="J353" s="16">
        <v>39</v>
      </c>
      <c r="K353" s="16">
        <v>51</v>
      </c>
      <c r="L353" s="16">
        <v>91</v>
      </c>
      <c r="M353" s="16">
        <v>36</v>
      </c>
      <c r="N353" s="16">
        <v>16</v>
      </c>
      <c r="O353" s="16">
        <v>49</v>
      </c>
      <c r="P353" s="16">
        <v>78</v>
      </c>
      <c r="Q353" s="16">
        <v>37</v>
      </c>
      <c r="R353" s="16">
        <v>45</v>
      </c>
      <c r="S353" s="16">
        <v>14</v>
      </c>
      <c r="T353" s="16">
        <v>32</v>
      </c>
      <c r="U353" s="16">
        <v>13</v>
      </c>
      <c r="W353" s="16">
        <v>216</v>
      </c>
      <c r="X353" s="16">
        <v>88</v>
      </c>
      <c r="Y353" s="16">
        <v>79</v>
      </c>
      <c r="Z353" s="16">
        <v>45</v>
      </c>
      <c r="AA353" s="16">
        <v>24</v>
      </c>
      <c r="AB353" s="16">
        <v>15</v>
      </c>
      <c r="AC353" s="16">
        <v>19</v>
      </c>
      <c r="AD353" s="16">
        <v>5</v>
      </c>
      <c r="AE353" s="16">
        <v>10</v>
      </c>
      <c r="AG353" s="16">
        <v>486</v>
      </c>
      <c r="AH353" s="16">
        <v>15</v>
      </c>
    </row>
    <row r="354" spans="2:34" ht="29" x14ac:dyDescent="0.35">
      <c r="B354" s="17" t="s">
        <v>151</v>
      </c>
      <c r="C354" s="18">
        <v>0.19720988340470699</v>
      </c>
      <c r="D354" s="18">
        <v>0.19693096493703949</v>
      </c>
      <c r="E354" s="18">
        <v>0.20077171709422981</v>
      </c>
      <c r="G354" s="18">
        <v>0.18071482407202399</v>
      </c>
      <c r="H354" s="18">
        <v>0.24113655752774729</v>
      </c>
      <c r="J354" s="18">
        <v>0.2847225480879978</v>
      </c>
      <c r="K354" s="18">
        <v>0.27808158285018503</v>
      </c>
      <c r="L354" s="18">
        <v>0.1226151870642858</v>
      </c>
      <c r="M354" s="18">
        <v>0.17691494377645459</v>
      </c>
      <c r="N354" s="18">
        <v>0.29581708050663758</v>
      </c>
      <c r="O354" s="18">
        <v>0.26433805443935132</v>
      </c>
      <c r="P354" s="18">
        <v>0.14084136929219221</v>
      </c>
      <c r="Q354" s="18">
        <v>0.14538570698149439</v>
      </c>
      <c r="R354" s="18">
        <v>0.22943472838946041</v>
      </c>
      <c r="S354" s="18">
        <v>0.15767796929319669</v>
      </c>
      <c r="T354" s="18">
        <v>0.21267820352558189</v>
      </c>
      <c r="U354" s="18">
        <v>0.2</v>
      </c>
      <c r="W354" s="18">
        <v>0.15859926606112559</v>
      </c>
      <c r="X354" s="18">
        <v>0.175316347153577</v>
      </c>
      <c r="Y354" s="18">
        <v>0.20572072940322661</v>
      </c>
      <c r="Z354" s="18">
        <v>0.15154001336577089</v>
      </c>
      <c r="AA354" s="18">
        <v>0.29029179227901197</v>
      </c>
      <c r="AB354" s="18">
        <v>0.32075986335519568</v>
      </c>
      <c r="AC354" s="18">
        <v>0.318070682227513</v>
      </c>
      <c r="AD354" s="18">
        <v>0.5298110660174753</v>
      </c>
      <c r="AE354" s="18">
        <v>0.51980408192252248</v>
      </c>
      <c r="AG354" s="18">
        <v>0.18649956026660089</v>
      </c>
      <c r="AH354" s="18">
        <v>0.52296629366929459</v>
      </c>
    </row>
    <row r="355" spans="2:34" ht="29" x14ac:dyDescent="0.35">
      <c r="B355" s="17" t="s">
        <v>152</v>
      </c>
      <c r="C355" s="18">
        <v>0.28724736688456859</v>
      </c>
      <c r="D355" s="18">
        <v>0.2289520271821153</v>
      </c>
      <c r="E355" s="18">
        <v>0.34852463886432161</v>
      </c>
      <c r="G355" s="18">
        <v>0.28709861490068878</v>
      </c>
      <c r="H355" s="18">
        <v>0.28764349640367243</v>
      </c>
      <c r="J355" s="18">
        <v>0.22971780309427201</v>
      </c>
      <c r="K355" s="18">
        <v>0.1624150431498482</v>
      </c>
      <c r="L355" s="18">
        <v>0.26236587444401049</v>
      </c>
      <c r="M355" s="18">
        <v>0.41979551321680258</v>
      </c>
      <c r="N355" s="18">
        <v>0.33366535908346362</v>
      </c>
      <c r="O355" s="18">
        <v>0.22402489325729719</v>
      </c>
      <c r="P355" s="18">
        <v>0.33184764790911059</v>
      </c>
      <c r="Q355" s="18">
        <v>0.30593364572053111</v>
      </c>
      <c r="R355" s="18">
        <v>0.36082987070103051</v>
      </c>
      <c r="S355" s="18">
        <v>0.29479205105768441</v>
      </c>
      <c r="T355" s="18">
        <v>0.35886178923411949</v>
      </c>
      <c r="U355" s="18">
        <v>0.17795970032761821</v>
      </c>
      <c r="W355" s="18">
        <v>0.30363336923550033</v>
      </c>
      <c r="X355" s="18">
        <v>0.30919896662648538</v>
      </c>
      <c r="Y355" s="18">
        <v>0.26263618350249479</v>
      </c>
      <c r="Z355" s="18">
        <v>0.28723394614350839</v>
      </c>
      <c r="AA355" s="18">
        <v>0.246159200669825</v>
      </c>
      <c r="AB355" s="18">
        <v>0.20300070265118841</v>
      </c>
      <c r="AC355" s="18">
        <v>0.32729429548263589</v>
      </c>
      <c r="AD355" s="18">
        <v>0</v>
      </c>
      <c r="AE355" s="18">
        <v>0.2137775742822223</v>
      </c>
      <c r="AG355" s="18">
        <v>0.29145781762665679</v>
      </c>
      <c r="AH355" s="18">
        <v>0.14622375884919711</v>
      </c>
    </row>
    <row r="356" spans="2:34" ht="29" x14ac:dyDescent="0.35">
      <c r="B356" s="17" t="s">
        <v>153</v>
      </c>
      <c r="C356" s="18">
        <v>0.28753070592640112</v>
      </c>
      <c r="D356" s="18">
        <v>0.33660001243541449</v>
      </c>
      <c r="E356" s="18">
        <v>0.2382560339067441</v>
      </c>
      <c r="G356" s="18">
        <v>0.30827113373419651</v>
      </c>
      <c r="H356" s="18">
        <v>0.2322985303330512</v>
      </c>
      <c r="J356" s="18">
        <v>0.2442147237300214</v>
      </c>
      <c r="K356" s="18">
        <v>0.30228287421347821</v>
      </c>
      <c r="L356" s="18">
        <v>0.29312794170434558</v>
      </c>
      <c r="M356" s="18">
        <v>0.2310915120854326</v>
      </c>
      <c r="N356" s="18">
        <v>0.18719023359607781</v>
      </c>
      <c r="O356" s="18">
        <v>0.33694267048741461</v>
      </c>
      <c r="P356" s="18">
        <v>0.28473876984796909</v>
      </c>
      <c r="Q356" s="18">
        <v>0.31657169880412922</v>
      </c>
      <c r="R356" s="18">
        <v>0.31360615285788979</v>
      </c>
      <c r="S356" s="18">
        <v>0.28199086738734969</v>
      </c>
      <c r="T356" s="18">
        <v>0.22322325655255759</v>
      </c>
      <c r="U356" s="18">
        <v>0.42204029967238182</v>
      </c>
      <c r="W356" s="18">
        <v>0.2661880405031507</v>
      </c>
      <c r="X356" s="18">
        <v>0.27473962279573472</v>
      </c>
      <c r="Y356" s="18">
        <v>0.33641941991562407</v>
      </c>
      <c r="Z356" s="18">
        <v>0.30156960067178301</v>
      </c>
      <c r="AA356" s="18">
        <v>0.35401930776675028</v>
      </c>
      <c r="AB356" s="18">
        <v>0.31868070325176712</v>
      </c>
      <c r="AC356" s="18">
        <v>0.31663973864059991</v>
      </c>
      <c r="AD356" s="18">
        <v>0.33942407849336059</v>
      </c>
      <c r="AE356" s="18">
        <v>0.20600637666786409</v>
      </c>
      <c r="AG356" s="18">
        <v>0.29038703509151942</v>
      </c>
      <c r="AH356" s="18">
        <v>0.24816643407743841</v>
      </c>
    </row>
    <row r="357" spans="2:34" x14ac:dyDescent="0.35">
      <c r="B357" s="17" t="s">
        <v>154</v>
      </c>
      <c r="C357" s="18">
        <v>0.1023834683598201</v>
      </c>
      <c r="D357" s="18">
        <v>0.1210094685406969</v>
      </c>
      <c r="E357" s="18">
        <v>7.9980662526946883E-2</v>
      </c>
      <c r="G357" s="18">
        <v>8.725417601862312E-2</v>
      </c>
      <c r="H357" s="18">
        <v>0.1426730775682685</v>
      </c>
      <c r="J357" s="18">
        <v>6.2636324409332339E-2</v>
      </c>
      <c r="K357" s="18">
        <v>0.14922304275577369</v>
      </c>
      <c r="L357" s="18">
        <v>0.19446376899787909</v>
      </c>
      <c r="M357" s="18">
        <v>8.5182256814239674E-2</v>
      </c>
      <c r="N357" s="18">
        <v>8.9732210015781952E-2</v>
      </c>
      <c r="O357" s="18">
        <v>4.525852192442404E-2</v>
      </c>
      <c r="P357" s="18">
        <v>9.1918750946435479E-2</v>
      </c>
      <c r="Q357" s="18">
        <v>7.7899548076518249E-2</v>
      </c>
      <c r="R357" s="18">
        <v>1.8318358509127261E-2</v>
      </c>
      <c r="S357" s="18">
        <v>0.1078611429685724</v>
      </c>
      <c r="T357" s="18">
        <v>9.3625122411462328E-2</v>
      </c>
      <c r="U357" s="18">
        <v>0.11102014983619091</v>
      </c>
      <c r="W357" s="18">
        <v>7.615027172364007E-2</v>
      </c>
      <c r="X357" s="18">
        <v>0.1152699873043594</v>
      </c>
      <c r="Y357" s="18">
        <v>0.126732227966035</v>
      </c>
      <c r="Z357" s="18">
        <v>0.1736312846477519</v>
      </c>
      <c r="AA357" s="18">
        <v>7.7540381433912287E-2</v>
      </c>
      <c r="AB357" s="18">
        <v>0.15755873074184859</v>
      </c>
      <c r="AC357" s="18">
        <v>3.7995283649251067E-2</v>
      </c>
      <c r="AD357" s="18">
        <v>0.130764855489164</v>
      </c>
      <c r="AE357" s="18">
        <v>6.0411967127390741E-2</v>
      </c>
      <c r="AG357" s="18">
        <v>0.10143242981587131</v>
      </c>
      <c r="AH357" s="18">
        <v>8.2643513404070015E-2</v>
      </c>
    </row>
    <row r="358" spans="2:34" x14ac:dyDescent="0.35">
      <c r="B358" s="17" t="s">
        <v>66</v>
      </c>
      <c r="C358" s="18">
        <v>0.1256285754245032</v>
      </c>
      <c r="D358" s="18">
        <v>0.1165075269047338</v>
      </c>
      <c r="E358" s="18">
        <v>0.13246694760775779</v>
      </c>
      <c r="G358" s="18">
        <v>0.1366612512744676</v>
      </c>
      <c r="H358" s="18">
        <v>9.6248338167260403E-2</v>
      </c>
      <c r="J358" s="18">
        <v>0.1787086006783766</v>
      </c>
      <c r="K358" s="18">
        <v>0.10799745703071489</v>
      </c>
      <c r="L358" s="18">
        <v>0.12742722778947871</v>
      </c>
      <c r="M358" s="18">
        <v>8.7015774107070232E-2</v>
      </c>
      <c r="N358" s="18">
        <v>9.3595116798038877E-2</v>
      </c>
      <c r="O358" s="18">
        <v>0.12943585989151249</v>
      </c>
      <c r="P358" s="18">
        <v>0.15065346200429269</v>
      </c>
      <c r="Q358" s="18">
        <v>0.1542094004173267</v>
      </c>
      <c r="R358" s="18">
        <v>7.781088954249174E-2</v>
      </c>
      <c r="S358" s="18">
        <v>0.15767796929319669</v>
      </c>
      <c r="T358" s="18">
        <v>0.1116116282762788</v>
      </c>
      <c r="U358" s="18">
        <v>8.8979850163809091E-2</v>
      </c>
      <c r="W358" s="18">
        <v>0.19542905247658329</v>
      </c>
      <c r="X358" s="18">
        <v>0.1254750761198434</v>
      </c>
      <c r="Y358" s="18">
        <v>6.8491439212619507E-2</v>
      </c>
      <c r="Z358" s="18">
        <v>8.6025155171185877E-2</v>
      </c>
      <c r="AA358" s="18">
        <v>3.1989317850500389E-2</v>
      </c>
      <c r="AB358" s="18">
        <v>0</v>
      </c>
      <c r="AC358" s="18">
        <v>0</v>
      </c>
      <c r="AD358" s="18">
        <v>0</v>
      </c>
      <c r="AE358" s="18">
        <v>0</v>
      </c>
      <c r="AG358" s="18">
        <v>0.1302231571993516</v>
      </c>
      <c r="AH358" s="18">
        <v>0</v>
      </c>
    </row>
    <row r="360" spans="2:34" ht="87" x14ac:dyDescent="0.35">
      <c r="B360" s="14" t="s">
        <v>156</v>
      </c>
    </row>
    <row r="361" spans="2:34" x14ac:dyDescent="0.35">
      <c r="B361" s="15" t="s">
        <v>18</v>
      </c>
    </row>
    <row r="362" spans="2:34" x14ac:dyDescent="0.35">
      <c r="B362" s="11" t="s">
        <v>59</v>
      </c>
      <c r="C362" s="16">
        <v>501</v>
      </c>
      <c r="D362" s="16">
        <v>264</v>
      </c>
      <c r="E362" s="16">
        <v>233</v>
      </c>
      <c r="G362" s="16">
        <v>355</v>
      </c>
      <c r="H362" s="16">
        <v>146</v>
      </c>
      <c r="J362" s="16">
        <v>48</v>
      </c>
      <c r="K362" s="16">
        <v>37</v>
      </c>
      <c r="L362" s="16">
        <v>103</v>
      </c>
      <c r="M362" s="16">
        <v>43</v>
      </c>
      <c r="N362" s="16">
        <v>21</v>
      </c>
      <c r="O362" s="16">
        <v>39</v>
      </c>
      <c r="P362" s="16">
        <v>59</v>
      </c>
      <c r="Q362" s="16">
        <v>39</v>
      </c>
      <c r="R362" s="16">
        <v>54</v>
      </c>
      <c r="S362" s="16">
        <v>19</v>
      </c>
      <c r="T362" s="16">
        <v>29</v>
      </c>
      <c r="U362" s="16">
        <v>10</v>
      </c>
      <c r="W362" s="16">
        <v>217</v>
      </c>
      <c r="X362" s="16">
        <v>72</v>
      </c>
      <c r="Y362" s="16">
        <v>67</v>
      </c>
      <c r="Z362" s="16">
        <v>52</v>
      </c>
      <c r="AA362" s="16">
        <v>28</v>
      </c>
      <c r="AB362" s="16">
        <v>18</v>
      </c>
      <c r="AC362" s="16">
        <v>24</v>
      </c>
      <c r="AD362" s="16">
        <v>6</v>
      </c>
      <c r="AE362" s="16">
        <v>14</v>
      </c>
      <c r="AG362" s="16">
        <v>478</v>
      </c>
      <c r="AH362" s="16">
        <v>20</v>
      </c>
    </row>
    <row r="363" spans="2:34" x14ac:dyDescent="0.35">
      <c r="B363" s="12" t="s">
        <v>60</v>
      </c>
      <c r="C363" s="16">
        <v>504</v>
      </c>
      <c r="D363" s="16">
        <v>262</v>
      </c>
      <c r="E363" s="16">
        <v>238</v>
      </c>
      <c r="G363" s="16">
        <v>366</v>
      </c>
      <c r="H363" s="16">
        <v>138</v>
      </c>
      <c r="J363" s="16">
        <v>39</v>
      </c>
      <c r="K363" s="16">
        <v>51</v>
      </c>
      <c r="L363" s="16">
        <v>91</v>
      </c>
      <c r="M363" s="16">
        <v>36</v>
      </c>
      <c r="N363" s="16">
        <v>16</v>
      </c>
      <c r="O363" s="16">
        <v>49</v>
      </c>
      <c r="P363" s="16">
        <v>78</v>
      </c>
      <c r="Q363" s="16">
        <v>37</v>
      </c>
      <c r="R363" s="16">
        <v>45</v>
      </c>
      <c r="S363" s="16">
        <v>14</v>
      </c>
      <c r="T363" s="16">
        <v>32</v>
      </c>
      <c r="U363" s="16">
        <v>13</v>
      </c>
      <c r="W363" s="16">
        <v>216</v>
      </c>
      <c r="X363" s="16">
        <v>88</v>
      </c>
      <c r="Y363" s="16">
        <v>79</v>
      </c>
      <c r="Z363" s="16">
        <v>45</v>
      </c>
      <c r="AA363" s="16">
        <v>24</v>
      </c>
      <c r="AB363" s="16">
        <v>15</v>
      </c>
      <c r="AC363" s="16">
        <v>19</v>
      </c>
      <c r="AD363" s="16">
        <v>5</v>
      </c>
      <c r="AE363" s="16">
        <v>10</v>
      </c>
      <c r="AG363" s="16">
        <v>486</v>
      </c>
      <c r="AH363" s="16">
        <v>15</v>
      </c>
    </row>
    <row r="364" spans="2:34" ht="29" x14ac:dyDescent="0.35">
      <c r="B364" s="17" t="s">
        <v>151</v>
      </c>
      <c r="C364" s="18">
        <v>0.17522193780435899</v>
      </c>
      <c r="D364" s="18">
        <v>0.2042576979353358</v>
      </c>
      <c r="E364" s="18">
        <v>0.14614852270104919</v>
      </c>
      <c r="G364" s="18">
        <v>0.13269524578506761</v>
      </c>
      <c r="H364" s="18">
        <v>0.28847137232812498</v>
      </c>
      <c r="J364" s="18">
        <v>0.2402821478642746</v>
      </c>
      <c r="K364" s="18">
        <v>0.1996788756097749</v>
      </c>
      <c r="L364" s="18">
        <v>0.17946963455441189</v>
      </c>
      <c r="M364" s="18">
        <v>0.21747037562921501</v>
      </c>
      <c r="N364" s="18">
        <v>0.26876304310480392</v>
      </c>
      <c r="O364" s="18">
        <v>0.12675661850125949</v>
      </c>
      <c r="P364" s="18">
        <v>0.1237842604547381</v>
      </c>
      <c r="Q364" s="18">
        <v>0.19045136755549719</v>
      </c>
      <c r="R364" s="18">
        <v>0.14571556058268259</v>
      </c>
      <c r="S364" s="18">
        <v>0.31124380618326503</v>
      </c>
      <c r="T364" s="18">
        <v>0.1406162469983927</v>
      </c>
      <c r="U364" s="18">
        <v>0.11102014983619091</v>
      </c>
      <c r="W364" s="18">
        <v>6.8845060728203844E-2</v>
      </c>
      <c r="X364" s="18">
        <v>0.24083730997577271</v>
      </c>
      <c r="Y364" s="18">
        <v>0.16282813375721331</v>
      </c>
      <c r="Z364" s="18">
        <v>0.14329760356602639</v>
      </c>
      <c r="AA364" s="18">
        <v>0.27596776817802549</v>
      </c>
      <c r="AB364" s="18">
        <v>0.50714851386474891</v>
      </c>
      <c r="AC364" s="18">
        <v>0.5340844242642151</v>
      </c>
      <c r="AD364" s="18">
        <v>0.40281294378716581</v>
      </c>
      <c r="AE364" s="18">
        <v>0.55177201109307517</v>
      </c>
      <c r="AG364" s="18">
        <v>0.16427120264914441</v>
      </c>
      <c r="AH364" s="18">
        <v>0.50470087477933623</v>
      </c>
    </row>
    <row r="365" spans="2:34" ht="29" x14ac:dyDescent="0.35">
      <c r="B365" s="17" t="s">
        <v>152</v>
      </c>
      <c r="C365" s="18">
        <v>0.22174342065858749</v>
      </c>
      <c r="D365" s="18">
        <v>0.21804084058206669</v>
      </c>
      <c r="E365" s="18">
        <v>0.22947924752446561</v>
      </c>
      <c r="G365" s="18">
        <v>0.22708385864596151</v>
      </c>
      <c r="H365" s="18">
        <v>0.20752172709481401</v>
      </c>
      <c r="J365" s="18">
        <v>0.14289499064020469</v>
      </c>
      <c r="K365" s="18">
        <v>0.20435958339243629</v>
      </c>
      <c r="L365" s="18">
        <v>0.16463430394906359</v>
      </c>
      <c r="M365" s="18">
        <v>0.1829998317998211</v>
      </c>
      <c r="N365" s="18">
        <v>0.1747495991237677</v>
      </c>
      <c r="O365" s="18">
        <v>0.23217046930387639</v>
      </c>
      <c r="P365" s="18">
        <v>0.25857728963719567</v>
      </c>
      <c r="Q365" s="18">
        <v>0.24456136122520891</v>
      </c>
      <c r="R365" s="18">
        <v>0.29027261331079041</v>
      </c>
      <c r="S365" s="18">
        <v>0.32769556130884558</v>
      </c>
      <c r="T365" s="18">
        <v>0.23669990189581711</v>
      </c>
      <c r="U365" s="18">
        <v>0.37795970032761822</v>
      </c>
      <c r="W365" s="18">
        <v>0.2205572300270669</v>
      </c>
      <c r="X365" s="18">
        <v>0.24847342991484511</v>
      </c>
      <c r="Y365" s="18">
        <v>0.20558231497121171</v>
      </c>
      <c r="Z365" s="18">
        <v>0.25040539995514072</v>
      </c>
      <c r="AA365" s="18">
        <v>0.25028828825877553</v>
      </c>
      <c r="AB365" s="18">
        <v>0.15225052698839131</v>
      </c>
      <c r="AC365" s="18">
        <v>0.22606616687037959</v>
      </c>
      <c r="AD365" s="18">
        <v>0.1269981222303096</v>
      </c>
      <c r="AE365" s="18">
        <v>6.0411967127390741E-2</v>
      </c>
      <c r="AG365" s="18">
        <v>0.22555730290490139</v>
      </c>
      <c r="AH365" s="18">
        <v>8.1453223897752752E-2</v>
      </c>
    </row>
    <row r="366" spans="2:34" ht="29" x14ac:dyDescent="0.35">
      <c r="B366" s="17" t="s">
        <v>153</v>
      </c>
      <c r="C366" s="18">
        <v>0.35223332374421312</v>
      </c>
      <c r="D366" s="18">
        <v>0.3462710161703304</v>
      </c>
      <c r="E366" s="18">
        <v>0.35933416672516638</v>
      </c>
      <c r="G366" s="18">
        <v>0.37610630879967438</v>
      </c>
      <c r="H366" s="18">
        <v>0.28865908531770029</v>
      </c>
      <c r="J366" s="18">
        <v>0.31316284812499823</v>
      </c>
      <c r="K366" s="18">
        <v>0.35467398086063801</v>
      </c>
      <c r="L366" s="18">
        <v>0.41661666949478238</v>
      </c>
      <c r="M366" s="18">
        <v>0.32747849010971292</v>
      </c>
      <c r="N366" s="18">
        <v>0.2455795423649994</v>
      </c>
      <c r="O366" s="18">
        <v>0.42745811732355671</v>
      </c>
      <c r="P366" s="18">
        <v>0.35230613511044861</v>
      </c>
      <c r="Q366" s="18">
        <v>0.26924394889315428</v>
      </c>
      <c r="R366" s="18">
        <v>0.35645915112000309</v>
      </c>
      <c r="S366" s="18">
        <v>0.20749479561782111</v>
      </c>
      <c r="T366" s="18">
        <v>0.34877938396736968</v>
      </c>
      <c r="U366" s="18">
        <v>0.31102014983619092</v>
      </c>
      <c r="W366" s="18">
        <v>0.37634571685455198</v>
      </c>
      <c r="X366" s="18">
        <v>0.34417620912359981</v>
      </c>
      <c r="Y366" s="18">
        <v>0.42254632580576512</v>
      </c>
      <c r="Z366" s="18">
        <v>0.25806180596953981</v>
      </c>
      <c r="AA366" s="18">
        <v>0.33577457441649972</v>
      </c>
      <c r="AB366" s="18">
        <v>0.28437548067158469</v>
      </c>
      <c r="AC366" s="18">
        <v>0.15832525240496259</v>
      </c>
      <c r="AD366" s="18">
        <v>0.34737569660256479</v>
      </c>
      <c r="AE366" s="18">
        <v>0.27778390612114051</v>
      </c>
      <c r="AG366" s="18">
        <v>0.35371839269451222</v>
      </c>
      <c r="AH366" s="18">
        <v>0.29977494510462888</v>
      </c>
    </row>
    <row r="367" spans="2:34" x14ac:dyDescent="0.35">
      <c r="B367" s="17" t="s">
        <v>154</v>
      </c>
      <c r="C367" s="18">
        <v>0.10236967434108921</v>
      </c>
      <c r="D367" s="18">
        <v>9.968394496126888E-2</v>
      </c>
      <c r="E367" s="18">
        <v>9.8952724769743663E-2</v>
      </c>
      <c r="G367" s="18">
        <v>9.8301566857069644E-2</v>
      </c>
      <c r="H367" s="18">
        <v>0.1132031262337999</v>
      </c>
      <c r="J367" s="18">
        <v>7.0567775386408266E-2</v>
      </c>
      <c r="K367" s="18">
        <v>0.16085837342476719</v>
      </c>
      <c r="L367" s="18">
        <v>0.123490852619296</v>
      </c>
      <c r="M367" s="18">
        <v>0.16282320550420529</v>
      </c>
      <c r="N367" s="18">
        <v>0.123717581810351</v>
      </c>
      <c r="O367" s="18">
        <v>8.4178934979794562E-2</v>
      </c>
      <c r="P367" s="18">
        <v>8.7954295108402705E-2</v>
      </c>
      <c r="Q367" s="18">
        <v>2.2420498330973381E-2</v>
      </c>
      <c r="R367" s="18">
        <v>8.8567612919794786E-2</v>
      </c>
      <c r="S367" s="18">
        <v>4.5704693921495863E-2</v>
      </c>
      <c r="T367" s="18">
        <v>6.9135570245953223E-2</v>
      </c>
      <c r="U367" s="18">
        <v>0.2</v>
      </c>
      <c r="W367" s="18">
        <v>9.4444902604934752E-2</v>
      </c>
      <c r="X367" s="18">
        <v>7.0491350648732173E-2</v>
      </c>
      <c r="Y367" s="18">
        <v>0.14055178625319051</v>
      </c>
      <c r="Z367" s="18">
        <v>0.17865962994689141</v>
      </c>
      <c r="AA367" s="18">
        <v>0.1379693691466993</v>
      </c>
      <c r="AB367" s="18">
        <v>0</v>
      </c>
      <c r="AC367" s="18">
        <v>4.3528872811191562E-2</v>
      </c>
      <c r="AD367" s="18">
        <v>0.12281323737995981</v>
      </c>
      <c r="AE367" s="18">
        <v>0.1100321156583933</v>
      </c>
      <c r="AG367" s="18">
        <v>0.1025929057469792</v>
      </c>
      <c r="AH367" s="18">
        <v>0.11407095621828239</v>
      </c>
    </row>
    <row r="368" spans="2:34" x14ac:dyDescent="0.35">
      <c r="B368" s="17" t="s">
        <v>66</v>
      </c>
      <c r="C368" s="18">
        <v>0.14843164345175119</v>
      </c>
      <c r="D368" s="18">
        <v>0.13174650035099819</v>
      </c>
      <c r="E368" s="18">
        <v>0.1660853382795752</v>
      </c>
      <c r="G368" s="18">
        <v>0.16581301991222699</v>
      </c>
      <c r="H368" s="18">
        <v>0.10214468902556061</v>
      </c>
      <c r="J368" s="18">
        <v>0.2330922379841143</v>
      </c>
      <c r="K368" s="18">
        <v>8.0429186712383624E-2</v>
      </c>
      <c r="L368" s="18">
        <v>0.11578853938244579</v>
      </c>
      <c r="M368" s="18">
        <v>0.1092280969570454</v>
      </c>
      <c r="N368" s="18">
        <v>0.18719023359607781</v>
      </c>
      <c r="O368" s="18">
        <v>0.12943585989151249</v>
      </c>
      <c r="P368" s="18">
        <v>0.1773780196892151</v>
      </c>
      <c r="Q368" s="18">
        <v>0.27332282399516578</v>
      </c>
      <c r="R368" s="18">
        <v>0.118985062066729</v>
      </c>
      <c r="S368" s="18">
        <v>0.1078611429685724</v>
      </c>
      <c r="T368" s="18">
        <v>0.2047688968924673</v>
      </c>
      <c r="U368" s="18">
        <v>0</v>
      </c>
      <c r="W368" s="18">
        <v>0.23980708978524251</v>
      </c>
      <c r="X368" s="18">
        <v>9.6021700337050195E-2</v>
      </c>
      <c r="Y368" s="18">
        <v>6.8491439212619507E-2</v>
      </c>
      <c r="Z368" s="18">
        <v>0.16957556056240189</v>
      </c>
      <c r="AA368" s="18">
        <v>0</v>
      </c>
      <c r="AB368" s="18">
        <v>5.6225478475275023E-2</v>
      </c>
      <c r="AC368" s="18">
        <v>3.7995283649251067E-2</v>
      </c>
      <c r="AD368" s="18">
        <v>0</v>
      </c>
      <c r="AE368" s="18">
        <v>0</v>
      </c>
      <c r="AG368" s="18">
        <v>0.1538601960044628</v>
      </c>
      <c r="AH368" s="18">
        <v>0</v>
      </c>
    </row>
    <row r="370" spans="2:34" ht="87" x14ac:dyDescent="0.35">
      <c r="B370" s="14" t="s">
        <v>157</v>
      </c>
    </row>
    <row r="371" spans="2:34" x14ac:dyDescent="0.35">
      <c r="B371" s="15" t="s">
        <v>18</v>
      </c>
    </row>
    <row r="372" spans="2:34" x14ac:dyDescent="0.35">
      <c r="B372" s="11" t="s">
        <v>59</v>
      </c>
      <c r="C372" s="16">
        <v>501</v>
      </c>
      <c r="D372" s="16">
        <v>264</v>
      </c>
      <c r="E372" s="16">
        <v>233</v>
      </c>
      <c r="G372" s="16">
        <v>355</v>
      </c>
      <c r="H372" s="16">
        <v>146</v>
      </c>
      <c r="J372" s="16">
        <v>48</v>
      </c>
      <c r="K372" s="16">
        <v>37</v>
      </c>
      <c r="L372" s="16">
        <v>103</v>
      </c>
      <c r="M372" s="16">
        <v>43</v>
      </c>
      <c r="N372" s="16">
        <v>21</v>
      </c>
      <c r="O372" s="16">
        <v>39</v>
      </c>
      <c r="P372" s="16">
        <v>59</v>
      </c>
      <c r="Q372" s="16">
        <v>39</v>
      </c>
      <c r="R372" s="16">
        <v>54</v>
      </c>
      <c r="S372" s="16">
        <v>19</v>
      </c>
      <c r="T372" s="16">
        <v>29</v>
      </c>
      <c r="U372" s="16">
        <v>10</v>
      </c>
      <c r="W372" s="16">
        <v>217</v>
      </c>
      <c r="X372" s="16">
        <v>72</v>
      </c>
      <c r="Y372" s="16">
        <v>67</v>
      </c>
      <c r="Z372" s="16">
        <v>52</v>
      </c>
      <c r="AA372" s="16">
        <v>28</v>
      </c>
      <c r="AB372" s="16">
        <v>18</v>
      </c>
      <c r="AC372" s="16">
        <v>24</v>
      </c>
      <c r="AD372" s="16">
        <v>6</v>
      </c>
      <c r="AE372" s="16">
        <v>14</v>
      </c>
      <c r="AG372" s="16">
        <v>478</v>
      </c>
      <c r="AH372" s="16">
        <v>20</v>
      </c>
    </row>
    <row r="373" spans="2:34" x14ac:dyDescent="0.35">
      <c r="B373" s="12" t="s">
        <v>60</v>
      </c>
      <c r="C373" s="16">
        <v>504</v>
      </c>
      <c r="D373" s="16">
        <v>262</v>
      </c>
      <c r="E373" s="16">
        <v>238</v>
      </c>
      <c r="G373" s="16">
        <v>366</v>
      </c>
      <c r="H373" s="16">
        <v>138</v>
      </c>
      <c r="J373" s="16">
        <v>39</v>
      </c>
      <c r="K373" s="16">
        <v>51</v>
      </c>
      <c r="L373" s="16">
        <v>91</v>
      </c>
      <c r="M373" s="16">
        <v>36</v>
      </c>
      <c r="N373" s="16">
        <v>16</v>
      </c>
      <c r="O373" s="16">
        <v>49</v>
      </c>
      <c r="P373" s="16">
        <v>78</v>
      </c>
      <c r="Q373" s="16">
        <v>37</v>
      </c>
      <c r="R373" s="16">
        <v>45</v>
      </c>
      <c r="S373" s="16">
        <v>14</v>
      </c>
      <c r="T373" s="16">
        <v>32</v>
      </c>
      <c r="U373" s="16">
        <v>13</v>
      </c>
      <c r="W373" s="16">
        <v>216</v>
      </c>
      <c r="X373" s="16">
        <v>88</v>
      </c>
      <c r="Y373" s="16">
        <v>79</v>
      </c>
      <c r="Z373" s="16">
        <v>45</v>
      </c>
      <c r="AA373" s="16">
        <v>24</v>
      </c>
      <c r="AB373" s="16">
        <v>15</v>
      </c>
      <c r="AC373" s="16">
        <v>19</v>
      </c>
      <c r="AD373" s="16">
        <v>5</v>
      </c>
      <c r="AE373" s="16">
        <v>10</v>
      </c>
      <c r="AG373" s="16">
        <v>486</v>
      </c>
      <c r="AH373" s="16">
        <v>15</v>
      </c>
    </row>
    <row r="374" spans="2:34" ht="29" x14ac:dyDescent="0.35">
      <c r="B374" s="17" t="s">
        <v>151</v>
      </c>
      <c r="C374" s="18">
        <v>0.19119951143046299</v>
      </c>
      <c r="D374" s="18">
        <v>0.21174680022511699</v>
      </c>
      <c r="E374" s="18">
        <v>0.1717347001663625</v>
      </c>
      <c r="G374" s="18">
        <v>0.15630976059683971</v>
      </c>
      <c r="H374" s="18">
        <v>0.28411161827363179</v>
      </c>
      <c r="J374" s="18">
        <v>0.20180854883771779</v>
      </c>
      <c r="K374" s="18">
        <v>0.26417062793858131</v>
      </c>
      <c r="L374" s="18">
        <v>0.22102464476070449</v>
      </c>
      <c r="M374" s="18">
        <v>0.14369864078643929</v>
      </c>
      <c r="N374" s="18">
        <v>0.31169769472156639</v>
      </c>
      <c r="O374" s="18">
        <v>0.12739986513304419</v>
      </c>
      <c r="P374" s="18">
        <v>0.16609649750470479</v>
      </c>
      <c r="Q374" s="18">
        <v>0.17640683297114981</v>
      </c>
      <c r="R374" s="18">
        <v>0.20958179782453609</v>
      </c>
      <c r="S374" s="18">
        <v>0.24908735713618849</v>
      </c>
      <c r="T374" s="18">
        <v>0.17283789188911741</v>
      </c>
      <c r="U374" s="18">
        <v>0</v>
      </c>
      <c r="W374" s="18">
        <v>0.1188656287985852</v>
      </c>
      <c r="X374" s="18">
        <v>0.19997526430101509</v>
      </c>
      <c r="Y374" s="18">
        <v>0.17245869209213999</v>
      </c>
      <c r="Z374" s="18">
        <v>0.25565735336364531</v>
      </c>
      <c r="AA374" s="18">
        <v>0.31426692395977629</v>
      </c>
      <c r="AB374" s="18">
        <v>0.30830401992668338</v>
      </c>
      <c r="AC374" s="18">
        <v>0.36636634669524659</v>
      </c>
      <c r="AD374" s="18">
        <v>0.2166108411134009</v>
      </c>
      <c r="AE374" s="18">
        <v>0.58388961172105935</v>
      </c>
      <c r="AG374" s="18">
        <v>0.18018923536662121</v>
      </c>
      <c r="AH374" s="18">
        <v>0.46782934503778528</v>
      </c>
    </row>
    <row r="375" spans="2:34" ht="29" x14ac:dyDescent="0.35">
      <c r="B375" s="17" t="s">
        <v>152</v>
      </c>
      <c r="C375" s="18">
        <v>0.28841411827793889</v>
      </c>
      <c r="D375" s="18">
        <v>0.20480889777663761</v>
      </c>
      <c r="E375" s="18">
        <v>0.38073875893218773</v>
      </c>
      <c r="G375" s="18">
        <v>0.31775814059778201</v>
      </c>
      <c r="H375" s="18">
        <v>0.21027039779134479</v>
      </c>
      <c r="J375" s="18">
        <v>0.21096506136823681</v>
      </c>
      <c r="K375" s="18">
        <v>0.3048094282022582</v>
      </c>
      <c r="L375" s="18">
        <v>0.21635952916083409</v>
      </c>
      <c r="M375" s="18">
        <v>0.38067067832534351</v>
      </c>
      <c r="N375" s="18">
        <v>0.24129067851997291</v>
      </c>
      <c r="O375" s="18">
        <v>0.34508664952128781</v>
      </c>
      <c r="P375" s="18">
        <v>0.3314302505876876</v>
      </c>
      <c r="Q375" s="18">
        <v>0.20538893540098341</v>
      </c>
      <c r="R375" s="18">
        <v>0.33343660117993779</v>
      </c>
      <c r="S375" s="18">
        <v>0.15767796929319669</v>
      </c>
      <c r="T375" s="18">
        <v>0.29810337941655468</v>
      </c>
      <c r="U375" s="18">
        <v>0.48897985016380913</v>
      </c>
      <c r="W375" s="18">
        <v>0.32071934619357673</v>
      </c>
      <c r="X375" s="18">
        <v>0.35321798919159109</v>
      </c>
      <c r="Y375" s="18">
        <v>0.25617208012528181</v>
      </c>
      <c r="Z375" s="18">
        <v>0.16800742626286469</v>
      </c>
      <c r="AA375" s="18">
        <v>0.1489579791996006</v>
      </c>
      <c r="AB375" s="18">
        <v>0.1030055891291508</v>
      </c>
      <c r="AC375" s="18">
        <v>0.43974924648575892</v>
      </c>
      <c r="AD375" s="18">
        <v>0.2166108411134009</v>
      </c>
      <c r="AE375" s="18">
        <v>0.1492679722116195</v>
      </c>
      <c r="AG375" s="18">
        <v>0.29155361887035058</v>
      </c>
      <c r="AH375" s="18">
        <v>0.1705483509033319</v>
      </c>
    </row>
    <row r="376" spans="2:34" ht="29" x14ac:dyDescent="0.35">
      <c r="B376" s="17" t="s">
        <v>153</v>
      </c>
      <c r="C376" s="18">
        <v>0.28434668675896518</v>
      </c>
      <c r="D376" s="18">
        <v>0.31939402049802401</v>
      </c>
      <c r="E376" s="18">
        <v>0.25045617269363563</v>
      </c>
      <c r="G376" s="18">
        <v>0.28646514355482561</v>
      </c>
      <c r="H376" s="18">
        <v>0.27870519378590758</v>
      </c>
      <c r="J376" s="18">
        <v>0.20502202283302989</v>
      </c>
      <c r="K376" s="18">
        <v>0.2137192898188196</v>
      </c>
      <c r="L376" s="18">
        <v>0.30654835718133289</v>
      </c>
      <c r="M376" s="18">
        <v>0.26084152155978718</v>
      </c>
      <c r="N376" s="18">
        <v>0.1232916247475813</v>
      </c>
      <c r="O376" s="18">
        <v>0.35485509828819928</v>
      </c>
      <c r="P376" s="18">
        <v>0.25578932978451019</v>
      </c>
      <c r="Q376" s="18">
        <v>0.31634703489207322</v>
      </c>
      <c r="R376" s="18">
        <v>0.32270236004551112</v>
      </c>
      <c r="S376" s="18">
        <v>0.43555670427741799</v>
      </c>
      <c r="T376" s="18">
        <v>0.29499457319237188</v>
      </c>
      <c r="U376" s="18">
        <v>0.4</v>
      </c>
      <c r="W376" s="18">
        <v>0.26611389808328101</v>
      </c>
      <c r="X376" s="18">
        <v>0.28394125669096859</v>
      </c>
      <c r="Y376" s="18">
        <v>0.36981796928649457</v>
      </c>
      <c r="Z376" s="18">
        <v>0.24300418699096449</v>
      </c>
      <c r="AA376" s="18">
        <v>0.42073113992803679</v>
      </c>
      <c r="AB376" s="18">
        <v>0.34060095914685973</v>
      </c>
      <c r="AC376" s="18">
        <v>0.1154338116605067</v>
      </c>
      <c r="AD376" s="18">
        <v>0.43601346228403431</v>
      </c>
      <c r="AE376" s="18">
        <v>0.1100321156583933</v>
      </c>
      <c r="AG376" s="18">
        <v>0.28817064345100368</v>
      </c>
      <c r="AH376" s="18">
        <v>0.2130423766668085</v>
      </c>
    </row>
    <row r="377" spans="2:34" x14ac:dyDescent="0.35">
      <c r="B377" s="17" t="s">
        <v>154</v>
      </c>
      <c r="C377" s="18">
        <v>0.10858346569245821</v>
      </c>
      <c r="D377" s="18">
        <v>0.10501809301949221</v>
      </c>
      <c r="E377" s="18">
        <v>0.11113602362432171</v>
      </c>
      <c r="G377" s="18">
        <v>0.1159959383195045</v>
      </c>
      <c r="H377" s="18">
        <v>8.8843902289429122E-2</v>
      </c>
      <c r="J377" s="18">
        <v>0.14067339488133851</v>
      </c>
      <c r="K377" s="18">
        <v>7.2630644745320772E-2</v>
      </c>
      <c r="L377" s="18">
        <v>0.13873834607295521</v>
      </c>
      <c r="M377" s="18">
        <v>0.1277733852213595</v>
      </c>
      <c r="N377" s="18">
        <v>0.23012488521284019</v>
      </c>
      <c r="O377" s="18">
        <v>4.7294516682892328E-2</v>
      </c>
      <c r="P377" s="18">
        <v>0.11599999264330479</v>
      </c>
      <c r="Q377" s="18">
        <v>0.1250026340754371</v>
      </c>
      <c r="R377" s="18">
        <v>5.3442985714461017E-2</v>
      </c>
      <c r="S377" s="18">
        <v>0.1119732753717009</v>
      </c>
      <c r="T377" s="18">
        <v>9.0521522222327414E-2</v>
      </c>
      <c r="U377" s="18">
        <v>0.11102014983619091</v>
      </c>
      <c r="W377" s="18">
        <v>0.123033530091936</v>
      </c>
      <c r="X377" s="18">
        <v>4.7071658834214582E-2</v>
      </c>
      <c r="Y377" s="18">
        <v>0.1050130150511371</v>
      </c>
      <c r="Z377" s="18">
        <v>0.15623991671878201</v>
      </c>
      <c r="AA377" s="18">
        <v>8.4054639062085934E-2</v>
      </c>
      <c r="AB377" s="18">
        <v>0.24808943179730611</v>
      </c>
      <c r="AC377" s="18">
        <v>4.0455311509236737E-2</v>
      </c>
      <c r="AD377" s="18">
        <v>0.130764855489164</v>
      </c>
      <c r="AE377" s="18">
        <v>0.15681030040892749</v>
      </c>
      <c r="AG377" s="18">
        <v>0.1079688607981293</v>
      </c>
      <c r="AH377" s="18">
        <v>0.1485799273920744</v>
      </c>
    </row>
    <row r="378" spans="2:34" x14ac:dyDescent="0.35">
      <c r="B378" s="17" t="s">
        <v>66</v>
      </c>
      <c r="C378" s="18">
        <v>0.12745621784017461</v>
      </c>
      <c r="D378" s="18">
        <v>0.15903218848072909</v>
      </c>
      <c r="E378" s="18">
        <v>8.5934344583492722E-2</v>
      </c>
      <c r="G378" s="18">
        <v>0.12347101693104839</v>
      </c>
      <c r="H378" s="18">
        <v>0.13806888785968649</v>
      </c>
      <c r="J378" s="18">
        <v>0.24153097207967711</v>
      </c>
      <c r="K378" s="18">
        <v>0.14467000929502011</v>
      </c>
      <c r="L378" s="18">
        <v>0.117329122824173</v>
      </c>
      <c r="M378" s="18">
        <v>8.7015774107070232E-2</v>
      </c>
      <c r="N378" s="18">
        <v>9.3595116798038877E-2</v>
      </c>
      <c r="O378" s="18">
        <v>0.12536387037457589</v>
      </c>
      <c r="P378" s="18">
        <v>0.13068392947979249</v>
      </c>
      <c r="Q378" s="18">
        <v>0.1768545626603561</v>
      </c>
      <c r="R378" s="18">
        <v>8.0836255235553683E-2</v>
      </c>
      <c r="S378" s="18">
        <v>4.5704693921495863E-2</v>
      </c>
      <c r="T378" s="18">
        <v>0.14354263327962871</v>
      </c>
      <c r="U378" s="18">
        <v>0</v>
      </c>
      <c r="W378" s="18">
        <v>0.17126759683262111</v>
      </c>
      <c r="X378" s="18">
        <v>0.1157938309822106</v>
      </c>
      <c r="Y378" s="18">
        <v>9.6538243444946617E-2</v>
      </c>
      <c r="Z378" s="18">
        <v>0.17709111666374361</v>
      </c>
      <c r="AA378" s="18">
        <v>3.1989317850500389E-2</v>
      </c>
      <c r="AB378" s="18">
        <v>0</v>
      </c>
      <c r="AC378" s="18">
        <v>3.7995283649251067E-2</v>
      </c>
      <c r="AD378" s="18">
        <v>0</v>
      </c>
      <c r="AE378" s="18">
        <v>0</v>
      </c>
      <c r="AG378" s="18">
        <v>0.13211764151389521</v>
      </c>
      <c r="AH378" s="18">
        <v>0</v>
      </c>
    </row>
    <row r="380" spans="2:34" ht="43.5" x14ac:dyDescent="0.35">
      <c r="B380" s="14" t="s">
        <v>158</v>
      </c>
    </row>
    <row r="381" spans="2:34" x14ac:dyDescent="0.35">
      <c r="B381" s="15" t="s">
        <v>18</v>
      </c>
    </row>
    <row r="382" spans="2:34" x14ac:dyDescent="0.35">
      <c r="B382" s="11" t="s">
        <v>59</v>
      </c>
      <c r="C382" s="16">
        <v>501</v>
      </c>
      <c r="D382" s="16">
        <v>264</v>
      </c>
      <c r="E382" s="16">
        <v>233</v>
      </c>
      <c r="G382" s="16">
        <v>355</v>
      </c>
      <c r="H382" s="16">
        <v>146</v>
      </c>
      <c r="J382" s="16">
        <v>48</v>
      </c>
      <c r="K382" s="16">
        <v>37</v>
      </c>
      <c r="L382" s="16">
        <v>103</v>
      </c>
      <c r="M382" s="16">
        <v>43</v>
      </c>
      <c r="N382" s="16">
        <v>21</v>
      </c>
      <c r="O382" s="16">
        <v>39</v>
      </c>
      <c r="P382" s="16">
        <v>59</v>
      </c>
      <c r="Q382" s="16">
        <v>39</v>
      </c>
      <c r="R382" s="16">
        <v>54</v>
      </c>
      <c r="S382" s="16">
        <v>19</v>
      </c>
      <c r="T382" s="16">
        <v>29</v>
      </c>
      <c r="U382" s="16">
        <v>10</v>
      </c>
      <c r="W382" s="16">
        <v>217</v>
      </c>
      <c r="X382" s="16">
        <v>72</v>
      </c>
      <c r="Y382" s="16">
        <v>67</v>
      </c>
      <c r="Z382" s="16">
        <v>52</v>
      </c>
      <c r="AA382" s="16">
        <v>28</v>
      </c>
      <c r="AB382" s="16">
        <v>18</v>
      </c>
      <c r="AC382" s="16">
        <v>24</v>
      </c>
      <c r="AD382" s="16">
        <v>6</v>
      </c>
      <c r="AE382" s="16">
        <v>14</v>
      </c>
      <c r="AG382" s="16">
        <v>478</v>
      </c>
      <c r="AH382" s="16">
        <v>20</v>
      </c>
    </row>
    <row r="383" spans="2:34" x14ac:dyDescent="0.35">
      <c r="B383" s="12" t="s">
        <v>60</v>
      </c>
      <c r="C383" s="16">
        <v>504</v>
      </c>
      <c r="D383" s="16">
        <v>262</v>
      </c>
      <c r="E383" s="16">
        <v>238</v>
      </c>
      <c r="G383" s="16">
        <v>366</v>
      </c>
      <c r="H383" s="16">
        <v>138</v>
      </c>
      <c r="J383" s="16">
        <v>39</v>
      </c>
      <c r="K383" s="16">
        <v>51</v>
      </c>
      <c r="L383" s="16">
        <v>91</v>
      </c>
      <c r="M383" s="16">
        <v>36</v>
      </c>
      <c r="N383" s="16">
        <v>16</v>
      </c>
      <c r="O383" s="16">
        <v>49</v>
      </c>
      <c r="P383" s="16">
        <v>78</v>
      </c>
      <c r="Q383" s="16">
        <v>37</v>
      </c>
      <c r="R383" s="16">
        <v>45</v>
      </c>
      <c r="S383" s="16">
        <v>14</v>
      </c>
      <c r="T383" s="16">
        <v>32</v>
      </c>
      <c r="U383" s="16">
        <v>13</v>
      </c>
      <c r="W383" s="16">
        <v>216</v>
      </c>
      <c r="X383" s="16">
        <v>88</v>
      </c>
      <c r="Y383" s="16">
        <v>79</v>
      </c>
      <c r="Z383" s="16">
        <v>45</v>
      </c>
      <c r="AA383" s="16">
        <v>24</v>
      </c>
      <c r="AB383" s="16">
        <v>15</v>
      </c>
      <c r="AC383" s="16">
        <v>19</v>
      </c>
      <c r="AD383" s="16">
        <v>5</v>
      </c>
      <c r="AE383" s="16">
        <v>10</v>
      </c>
      <c r="AG383" s="16">
        <v>486</v>
      </c>
      <c r="AH383" s="16">
        <v>15</v>
      </c>
    </row>
    <row r="384" spans="2:34" ht="43.5" x14ac:dyDescent="0.35">
      <c r="B384" s="17" t="s">
        <v>159</v>
      </c>
      <c r="C384" s="18">
        <v>0.32200150723733012</v>
      </c>
      <c r="D384" s="18">
        <v>0.39458621654976977</v>
      </c>
      <c r="E384" s="18">
        <v>0.24740777652208579</v>
      </c>
      <c r="G384" s="18">
        <v>0.28907533058202228</v>
      </c>
      <c r="H384" s="18">
        <v>0.40968457662706093</v>
      </c>
      <c r="J384" s="18">
        <v>0.32657190543987541</v>
      </c>
      <c r="K384" s="18">
        <v>0.24954521324368789</v>
      </c>
      <c r="L384" s="18">
        <v>0.41185639888309278</v>
      </c>
      <c r="M384" s="18">
        <v>0.40780571479188682</v>
      </c>
      <c r="N384" s="18">
        <v>0.2331389078926894</v>
      </c>
      <c r="O384" s="18">
        <v>0.28085933112615852</v>
      </c>
      <c r="P384" s="18">
        <v>0.27137804543764837</v>
      </c>
      <c r="Q384" s="18">
        <v>0.36322705511384168</v>
      </c>
      <c r="R384" s="18">
        <v>0.35293893641397778</v>
      </c>
      <c r="S384" s="18">
        <v>0.17001759201564889</v>
      </c>
      <c r="T384" s="18">
        <v>0.32663700575987809</v>
      </c>
      <c r="U384" s="18">
        <v>0.22204029967238181</v>
      </c>
      <c r="W384" s="18">
        <v>0.1081509134841602</v>
      </c>
      <c r="X384" s="18">
        <v>0.34755241687142291</v>
      </c>
      <c r="Y384" s="18">
        <v>0.52087858116984498</v>
      </c>
      <c r="Z384" s="18">
        <v>0.3805564644361718</v>
      </c>
      <c r="AA384" s="18">
        <v>0.66072063655400803</v>
      </c>
      <c r="AB384" s="18">
        <v>0.55163089637228047</v>
      </c>
      <c r="AC384" s="18">
        <v>0.76438948364721093</v>
      </c>
      <c r="AD384" s="18">
        <v>0.61942378490056671</v>
      </c>
      <c r="AE384" s="18">
        <v>0.63695445350615798</v>
      </c>
      <c r="AG384" s="18">
        <v>0.31072608675828062</v>
      </c>
      <c r="AH384" s="18">
        <v>0.63141475386565127</v>
      </c>
    </row>
    <row r="385" spans="2:34" ht="43.5" x14ac:dyDescent="0.35">
      <c r="B385" s="17" t="s">
        <v>160</v>
      </c>
      <c r="C385" s="18">
        <v>0.24493687991325319</v>
      </c>
      <c r="D385" s="18">
        <v>0.24069975569217719</v>
      </c>
      <c r="E385" s="18">
        <v>0.2460034833585539</v>
      </c>
      <c r="G385" s="18">
        <v>0.20817985410421291</v>
      </c>
      <c r="H385" s="18">
        <v>0.34282157749944131</v>
      </c>
      <c r="J385" s="18">
        <v>0.2224345550006423</v>
      </c>
      <c r="K385" s="18">
        <v>0.26813687593795299</v>
      </c>
      <c r="L385" s="18">
        <v>0.22545886610591101</v>
      </c>
      <c r="M385" s="18">
        <v>0.2793868098241013</v>
      </c>
      <c r="N385" s="18">
        <v>0.1833273268138208</v>
      </c>
      <c r="O385" s="18">
        <v>0.2054692188247278</v>
      </c>
      <c r="P385" s="18">
        <v>0.246119271467338</v>
      </c>
      <c r="Q385" s="18">
        <v>0.15217197499241061</v>
      </c>
      <c r="R385" s="18">
        <v>0.34489241642802038</v>
      </c>
      <c r="S385" s="18">
        <v>0.3862014389006761</v>
      </c>
      <c r="T385" s="18">
        <v>0.17330574568439119</v>
      </c>
      <c r="U385" s="18">
        <v>0.42204029967238182</v>
      </c>
      <c r="W385" s="18">
        <v>0.2012677756652124</v>
      </c>
      <c r="X385" s="18">
        <v>0.2073403288142395</v>
      </c>
      <c r="Y385" s="18">
        <v>0.29085300773781197</v>
      </c>
      <c r="Z385" s="18">
        <v>0.41238733673611477</v>
      </c>
      <c r="AA385" s="18">
        <v>0.33927936344599191</v>
      </c>
      <c r="AB385" s="18">
        <v>0.15057819012581411</v>
      </c>
      <c r="AC385" s="18">
        <v>0.1976152327035379</v>
      </c>
      <c r="AD385" s="18">
        <v>0.38057621509943329</v>
      </c>
      <c r="AE385" s="18">
        <v>0.30975183529169309</v>
      </c>
      <c r="AG385" s="18">
        <v>0.24149913740233631</v>
      </c>
      <c r="AH385" s="18">
        <v>0.33213237309017291</v>
      </c>
    </row>
    <row r="386" spans="2:34" x14ac:dyDescent="0.35">
      <c r="B386" s="17" t="s">
        <v>161</v>
      </c>
      <c r="C386" s="18">
        <v>0.39672180396962259</v>
      </c>
      <c r="D386" s="18">
        <v>0.32175626262916468</v>
      </c>
      <c r="E386" s="18">
        <v>0.48052214407206367</v>
      </c>
      <c r="G386" s="18">
        <v>0.4720713905558947</v>
      </c>
      <c r="H386" s="18">
        <v>0.19606434233061459</v>
      </c>
      <c r="J386" s="18">
        <v>0.43242684482541538</v>
      </c>
      <c r="K386" s="18">
        <v>0.48231791081835917</v>
      </c>
      <c r="L386" s="18">
        <v>0.2927667820452548</v>
      </c>
      <c r="M386" s="18">
        <v>0.27021634697689179</v>
      </c>
      <c r="N386" s="18">
        <v>0.58353376529348955</v>
      </c>
      <c r="O386" s="18">
        <v>0.41297283539521779</v>
      </c>
      <c r="P386" s="18">
        <v>0.48250268309501371</v>
      </c>
      <c r="Q386" s="18">
        <v>0.40647675790517301</v>
      </c>
      <c r="R386" s="18">
        <v>0.28385028864887418</v>
      </c>
      <c r="S386" s="18">
        <v>0.44378096908367498</v>
      </c>
      <c r="T386" s="18">
        <v>0.47076198994624191</v>
      </c>
      <c r="U386" s="18">
        <v>0.35591940065523642</v>
      </c>
      <c r="W386" s="18">
        <v>0.65338614555531649</v>
      </c>
      <c r="X386" s="18">
        <v>0.43211288580851281</v>
      </c>
      <c r="Y386" s="18">
        <v>0.14201025254400251</v>
      </c>
      <c r="Z386" s="18">
        <v>0.1003041705627795</v>
      </c>
      <c r="AA386" s="18">
        <v>0</v>
      </c>
      <c r="AB386" s="18">
        <v>0.29779091350190529</v>
      </c>
      <c r="AC386" s="18">
        <v>0</v>
      </c>
      <c r="AD386" s="18">
        <v>0</v>
      </c>
      <c r="AE386" s="18">
        <v>5.3293711202148659E-2</v>
      </c>
      <c r="AG386" s="18">
        <v>0.41010592041889238</v>
      </c>
      <c r="AH386" s="18">
        <v>3.6452873044175937E-2</v>
      </c>
    </row>
    <row r="387" spans="2:34" x14ac:dyDescent="0.35">
      <c r="B387" s="17" t="s">
        <v>66</v>
      </c>
      <c r="C387" s="18">
        <v>3.6339808879794148E-2</v>
      </c>
      <c r="D387" s="18">
        <v>4.2957765128888437E-2</v>
      </c>
      <c r="E387" s="18">
        <v>2.6066596047296751E-2</v>
      </c>
      <c r="G387" s="18">
        <v>3.0673424757870219E-2</v>
      </c>
      <c r="H387" s="18">
        <v>5.142950354288317E-2</v>
      </c>
      <c r="J387" s="18">
        <v>1.8566694734067021E-2</v>
      </c>
      <c r="K387" s="18">
        <v>0</v>
      </c>
      <c r="L387" s="18">
        <v>6.9917952965741173E-2</v>
      </c>
      <c r="M387" s="18">
        <v>4.2591128407119837E-2</v>
      </c>
      <c r="N387" s="18">
        <v>0</v>
      </c>
      <c r="O387" s="18">
        <v>0.1006986146538956</v>
      </c>
      <c r="P387" s="18">
        <v>0</v>
      </c>
      <c r="Q387" s="18">
        <v>7.8124211988574249E-2</v>
      </c>
      <c r="R387" s="18">
        <v>1.8318358509127261E-2</v>
      </c>
      <c r="S387" s="18">
        <v>0</v>
      </c>
      <c r="T387" s="18">
        <v>2.929525860948877E-2</v>
      </c>
      <c r="U387" s="18">
        <v>0</v>
      </c>
      <c r="W387" s="18">
        <v>3.7195165295310813E-2</v>
      </c>
      <c r="X387" s="18">
        <v>1.299436850582486E-2</v>
      </c>
      <c r="Y387" s="18">
        <v>4.6258158548340707E-2</v>
      </c>
      <c r="Z387" s="18">
        <v>0.10675202826493389</v>
      </c>
      <c r="AA387" s="18">
        <v>0</v>
      </c>
      <c r="AB387" s="18">
        <v>0</v>
      </c>
      <c r="AC387" s="18">
        <v>3.7995283649251067E-2</v>
      </c>
      <c r="AD387" s="18">
        <v>0</v>
      </c>
      <c r="AE387" s="18">
        <v>0</v>
      </c>
      <c r="AG387" s="18">
        <v>3.7668855420490727E-2</v>
      </c>
      <c r="AH387" s="18">
        <v>0</v>
      </c>
    </row>
    <row r="389" spans="2:34" ht="217.5" x14ac:dyDescent="0.35">
      <c r="B389" s="14" t="s">
        <v>162</v>
      </c>
    </row>
    <row r="390" spans="2:34" x14ac:dyDescent="0.35">
      <c r="B390" s="15" t="s">
        <v>18</v>
      </c>
    </row>
    <row r="391" spans="2:34" x14ac:dyDescent="0.35">
      <c r="B391" s="11" t="s">
        <v>59</v>
      </c>
      <c r="C391" s="16">
        <v>501</v>
      </c>
      <c r="D391" s="16">
        <v>264</v>
      </c>
      <c r="E391" s="16">
        <v>233</v>
      </c>
      <c r="G391" s="16">
        <v>355</v>
      </c>
      <c r="H391" s="16">
        <v>146</v>
      </c>
      <c r="J391" s="16">
        <v>48</v>
      </c>
      <c r="K391" s="16">
        <v>37</v>
      </c>
      <c r="L391" s="16">
        <v>103</v>
      </c>
      <c r="M391" s="16">
        <v>43</v>
      </c>
      <c r="N391" s="16">
        <v>21</v>
      </c>
      <c r="O391" s="16">
        <v>39</v>
      </c>
      <c r="P391" s="16">
        <v>59</v>
      </c>
      <c r="Q391" s="16">
        <v>39</v>
      </c>
      <c r="R391" s="16">
        <v>54</v>
      </c>
      <c r="S391" s="16">
        <v>19</v>
      </c>
      <c r="T391" s="16">
        <v>29</v>
      </c>
      <c r="U391" s="16">
        <v>10</v>
      </c>
      <c r="W391" s="16">
        <v>217</v>
      </c>
      <c r="X391" s="16">
        <v>72</v>
      </c>
      <c r="Y391" s="16">
        <v>67</v>
      </c>
      <c r="Z391" s="16">
        <v>52</v>
      </c>
      <c r="AA391" s="16">
        <v>28</v>
      </c>
      <c r="AB391" s="16">
        <v>18</v>
      </c>
      <c r="AC391" s="16">
        <v>24</v>
      </c>
      <c r="AD391" s="16">
        <v>6</v>
      </c>
      <c r="AE391" s="16">
        <v>14</v>
      </c>
      <c r="AG391" s="16">
        <v>478</v>
      </c>
      <c r="AH391" s="16">
        <v>20</v>
      </c>
    </row>
    <row r="392" spans="2:34" x14ac:dyDescent="0.35">
      <c r="B392" s="12" t="s">
        <v>60</v>
      </c>
      <c r="C392" s="16">
        <v>504</v>
      </c>
      <c r="D392" s="16">
        <v>262</v>
      </c>
      <c r="E392" s="16">
        <v>238</v>
      </c>
      <c r="G392" s="16">
        <v>366</v>
      </c>
      <c r="H392" s="16">
        <v>138</v>
      </c>
      <c r="J392" s="16">
        <v>39</v>
      </c>
      <c r="K392" s="16">
        <v>51</v>
      </c>
      <c r="L392" s="16">
        <v>91</v>
      </c>
      <c r="M392" s="16">
        <v>36</v>
      </c>
      <c r="N392" s="16">
        <v>16</v>
      </c>
      <c r="O392" s="16">
        <v>49</v>
      </c>
      <c r="P392" s="16">
        <v>78</v>
      </c>
      <c r="Q392" s="16">
        <v>37</v>
      </c>
      <c r="R392" s="16">
        <v>45</v>
      </c>
      <c r="S392" s="16">
        <v>14</v>
      </c>
      <c r="T392" s="16">
        <v>32</v>
      </c>
      <c r="U392" s="16">
        <v>13</v>
      </c>
      <c r="W392" s="16">
        <v>216</v>
      </c>
      <c r="X392" s="16">
        <v>88</v>
      </c>
      <c r="Y392" s="16">
        <v>79</v>
      </c>
      <c r="Z392" s="16">
        <v>45</v>
      </c>
      <c r="AA392" s="16">
        <v>24</v>
      </c>
      <c r="AB392" s="16">
        <v>15</v>
      </c>
      <c r="AC392" s="16">
        <v>19</v>
      </c>
      <c r="AD392" s="16">
        <v>5</v>
      </c>
      <c r="AE392" s="16">
        <v>10</v>
      </c>
      <c r="AG392" s="16">
        <v>486</v>
      </c>
      <c r="AH392" s="16">
        <v>15</v>
      </c>
    </row>
    <row r="393" spans="2:34" x14ac:dyDescent="0.35">
      <c r="B393" s="17" t="s">
        <v>163</v>
      </c>
      <c r="C393" s="18">
        <v>0.18009806404319809</v>
      </c>
      <c r="D393" s="18">
        <v>0.20227828184239471</v>
      </c>
      <c r="E393" s="18">
        <v>0.1550650513211784</v>
      </c>
      <c r="G393" s="18">
        <v>0.1422782514778298</v>
      </c>
      <c r="H393" s="18">
        <v>0.28081298409575828</v>
      </c>
      <c r="J393" s="18">
        <v>0.16698681703599169</v>
      </c>
      <c r="K393" s="18">
        <v>0.17607685329081529</v>
      </c>
      <c r="L393" s="18">
        <v>0.22274527808833339</v>
      </c>
      <c r="M393" s="18">
        <v>0.16957943641360401</v>
      </c>
      <c r="N393" s="18">
        <v>0.28036242335447847</v>
      </c>
      <c r="O393" s="18">
        <v>0.13513072212878141</v>
      </c>
      <c r="P393" s="18">
        <v>0.1141157753191761</v>
      </c>
      <c r="Q393" s="18">
        <v>0.17618216905909381</v>
      </c>
      <c r="R393" s="18">
        <v>0.14486922840236249</v>
      </c>
      <c r="S393" s="18">
        <v>0.32769556130884558</v>
      </c>
      <c r="T393" s="18">
        <v>0.24507706232420559</v>
      </c>
      <c r="U393" s="18">
        <v>0.22204029967238181</v>
      </c>
      <c r="W393" s="18">
        <v>0.1200297824513382</v>
      </c>
      <c r="X393" s="18">
        <v>9.2790259336245823E-2</v>
      </c>
      <c r="Y393" s="18">
        <v>0.22660743418998491</v>
      </c>
      <c r="Z393" s="18">
        <v>0.3014532309611434</v>
      </c>
      <c r="AA393" s="18">
        <v>0.33662244290411508</v>
      </c>
      <c r="AB393" s="18">
        <v>0.27168202455497592</v>
      </c>
      <c r="AC393" s="18">
        <v>0.28111136435026068</v>
      </c>
      <c r="AD393" s="18">
        <v>0.30901534005372472</v>
      </c>
      <c r="AE393" s="18">
        <v>0.41973218596983958</v>
      </c>
      <c r="AG393" s="18">
        <v>0.1708832279600784</v>
      </c>
      <c r="AH393" s="18">
        <v>0.38474560985465778</v>
      </c>
    </row>
    <row r="394" spans="2:34" x14ac:dyDescent="0.35">
      <c r="B394" s="17" t="s">
        <v>164</v>
      </c>
      <c r="C394" s="18">
        <v>0.32090551656987448</v>
      </c>
      <c r="D394" s="18">
        <v>0.34167931577881272</v>
      </c>
      <c r="E394" s="18">
        <v>0.29885614992374521</v>
      </c>
      <c r="G394" s="18">
        <v>0.27318434865032643</v>
      </c>
      <c r="H394" s="18">
        <v>0.44798794468939318</v>
      </c>
      <c r="J394" s="18">
        <v>0.29572988582892518</v>
      </c>
      <c r="K394" s="18">
        <v>0.35598150581508231</v>
      </c>
      <c r="L394" s="18">
        <v>0.37019979956198168</v>
      </c>
      <c r="M394" s="18">
        <v>0.27348189942255208</v>
      </c>
      <c r="N394" s="18">
        <v>8.0782930193588454E-2</v>
      </c>
      <c r="O394" s="18">
        <v>0.30186731638074432</v>
      </c>
      <c r="P394" s="18">
        <v>0.28341866628608298</v>
      </c>
      <c r="Q394" s="18">
        <v>0.34488543188487991</v>
      </c>
      <c r="R394" s="18">
        <v>0.3642298162973463</v>
      </c>
      <c r="S394" s="18">
        <v>0.46480964307333328</v>
      </c>
      <c r="T394" s="18">
        <v>0.31081839249364901</v>
      </c>
      <c r="U394" s="18">
        <v>0.28897985016380912</v>
      </c>
      <c r="W394" s="18">
        <v>0.16371403599401521</v>
      </c>
      <c r="X394" s="18">
        <v>0.39758821803972649</v>
      </c>
      <c r="Y394" s="18">
        <v>0.32955536717369532</v>
      </c>
      <c r="Z394" s="18">
        <v>0.54834741228374007</v>
      </c>
      <c r="AA394" s="18">
        <v>0.54490323626436599</v>
      </c>
      <c r="AB394" s="18">
        <v>0.67606256197867043</v>
      </c>
      <c r="AC394" s="18">
        <v>0.56662487155064301</v>
      </c>
      <c r="AD394" s="18">
        <v>0.47437381883287433</v>
      </c>
      <c r="AE394" s="18">
        <v>0.34229350819174331</v>
      </c>
      <c r="AG394" s="18">
        <v>0.31900721011459388</v>
      </c>
      <c r="AH394" s="18">
        <v>0.3840309493491979</v>
      </c>
    </row>
    <row r="395" spans="2:34" x14ac:dyDescent="0.35">
      <c r="B395" s="17" t="s">
        <v>165</v>
      </c>
      <c r="C395" s="18">
        <v>0.19822249774948469</v>
      </c>
      <c r="D395" s="18">
        <v>0.18564008427406331</v>
      </c>
      <c r="E395" s="18">
        <v>0.21534588904002741</v>
      </c>
      <c r="G395" s="18">
        <v>0.2109749285373721</v>
      </c>
      <c r="H395" s="18">
        <v>0.16426251857037111</v>
      </c>
      <c r="J395" s="18">
        <v>0.23274523009761591</v>
      </c>
      <c r="K395" s="18">
        <v>0.13029373937076341</v>
      </c>
      <c r="L395" s="18">
        <v>0.1623849982313624</v>
      </c>
      <c r="M395" s="18">
        <v>0.25350601419693658</v>
      </c>
      <c r="N395" s="18">
        <v>0.26876304310480392</v>
      </c>
      <c r="O395" s="18">
        <v>0.28150098074523699</v>
      </c>
      <c r="P395" s="18">
        <v>0.26782734116324092</v>
      </c>
      <c r="Q395" s="18">
        <v>0.18500586249492609</v>
      </c>
      <c r="R395" s="18">
        <v>0.1401620503439629</v>
      </c>
      <c r="S395" s="18">
        <v>0.1078611429685724</v>
      </c>
      <c r="T395" s="18">
        <v>0.14354263327962871</v>
      </c>
      <c r="U395" s="18">
        <v>0.11102014983619091</v>
      </c>
      <c r="W395" s="18">
        <v>0.23874724419478849</v>
      </c>
      <c r="X395" s="18">
        <v>0.226032812416015</v>
      </c>
      <c r="Y395" s="18">
        <v>0.23552598046967399</v>
      </c>
      <c r="Z395" s="18">
        <v>8.2716267597423135E-2</v>
      </c>
      <c r="AA395" s="18">
        <v>4.5551063583411898E-2</v>
      </c>
      <c r="AB395" s="18">
        <v>5.2255413466353692E-2</v>
      </c>
      <c r="AC395" s="18">
        <v>3.9289980298575292E-2</v>
      </c>
      <c r="AD395" s="18">
        <v>0.2166108411134009</v>
      </c>
      <c r="AE395" s="18">
        <v>0.23797430583841689</v>
      </c>
      <c r="AG395" s="18">
        <v>0.19833551253800419</v>
      </c>
      <c r="AH395" s="18">
        <v>0.2312234407961444</v>
      </c>
    </row>
    <row r="396" spans="2:34" x14ac:dyDescent="0.35">
      <c r="B396" s="17" t="s">
        <v>166</v>
      </c>
      <c r="C396" s="18">
        <v>0.16320120463577029</v>
      </c>
      <c r="D396" s="18">
        <v>0.14380231363055429</v>
      </c>
      <c r="E396" s="18">
        <v>0.1819744960479357</v>
      </c>
      <c r="G396" s="18">
        <v>0.20514891647045949</v>
      </c>
      <c r="H396" s="18">
        <v>5.1493605965987822E-2</v>
      </c>
      <c r="J396" s="18">
        <v>0.13276570656622191</v>
      </c>
      <c r="K396" s="18">
        <v>0.1998065499316827</v>
      </c>
      <c r="L396" s="18">
        <v>0.1118515602404772</v>
      </c>
      <c r="M396" s="18">
        <v>0.16465672279703589</v>
      </c>
      <c r="N396" s="18">
        <v>0.22969892815007059</v>
      </c>
      <c r="O396" s="18">
        <v>0.12943585989151249</v>
      </c>
      <c r="P396" s="18">
        <v>0.2199593644381749</v>
      </c>
      <c r="Q396" s="18">
        <v>0.16032327482698061</v>
      </c>
      <c r="R396" s="18">
        <v>0.21511431011834789</v>
      </c>
      <c r="S396" s="18">
        <v>4.9816826324624391E-2</v>
      </c>
      <c r="T396" s="18">
        <v>0.16756433164986401</v>
      </c>
      <c r="U396" s="18">
        <v>0.11102014983619091</v>
      </c>
      <c r="W396" s="18">
        <v>0.26121202076501621</v>
      </c>
      <c r="X396" s="18">
        <v>0.1432785098929536</v>
      </c>
      <c r="Y396" s="18">
        <v>0.14893203695620749</v>
      </c>
      <c r="Z396" s="18">
        <v>1.6569969415562082E-2</v>
      </c>
      <c r="AA396" s="18">
        <v>0</v>
      </c>
      <c r="AB396" s="18">
        <v>0</v>
      </c>
      <c r="AC396" s="18">
        <v>3.5688519852694708E-2</v>
      </c>
      <c r="AD396" s="18">
        <v>0</v>
      </c>
      <c r="AE396" s="18">
        <v>0</v>
      </c>
      <c r="AG396" s="18">
        <v>0.16916992057415511</v>
      </c>
      <c r="AH396" s="18">
        <v>0</v>
      </c>
    </row>
    <row r="397" spans="2:34" x14ac:dyDescent="0.35">
      <c r="B397" s="17" t="s">
        <v>66</v>
      </c>
      <c r="C397" s="18">
        <v>0.1375727170016724</v>
      </c>
      <c r="D397" s="18">
        <v>0.1266000044741751</v>
      </c>
      <c r="E397" s="18">
        <v>0.14875841366711359</v>
      </c>
      <c r="G397" s="18">
        <v>0.16841355486401219</v>
      </c>
      <c r="H397" s="18">
        <v>5.5442946678489563E-2</v>
      </c>
      <c r="J397" s="18">
        <v>0.17177236047124531</v>
      </c>
      <c r="K397" s="18">
        <v>0.13784135159165631</v>
      </c>
      <c r="L397" s="18">
        <v>0.13281836387784521</v>
      </c>
      <c r="M397" s="18">
        <v>0.13877592716987119</v>
      </c>
      <c r="N397" s="18">
        <v>0.14039267519705831</v>
      </c>
      <c r="O397" s="18">
        <v>0.15206512085372451</v>
      </c>
      <c r="P397" s="18">
        <v>0.1146788527933251</v>
      </c>
      <c r="Q397" s="18">
        <v>0.1336032617341191</v>
      </c>
      <c r="R397" s="18">
        <v>0.1356245948379802</v>
      </c>
      <c r="S397" s="18">
        <v>4.9816826324624391E-2</v>
      </c>
      <c r="T397" s="18">
        <v>0.13299758025265301</v>
      </c>
      <c r="U397" s="18">
        <v>0.26693955049142731</v>
      </c>
      <c r="W397" s="18">
        <v>0.21629691659484199</v>
      </c>
      <c r="X397" s="18">
        <v>0.1403102003150592</v>
      </c>
      <c r="Y397" s="18">
        <v>5.9379181210438413E-2</v>
      </c>
      <c r="Z397" s="18">
        <v>5.0913119742131328E-2</v>
      </c>
      <c r="AA397" s="18">
        <v>7.2923257248107096E-2</v>
      </c>
      <c r="AB397" s="18">
        <v>0</v>
      </c>
      <c r="AC397" s="18">
        <v>7.7285263947826352E-2</v>
      </c>
      <c r="AD397" s="18">
        <v>0</v>
      </c>
      <c r="AE397" s="18">
        <v>0</v>
      </c>
      <c r="AG397" s="18">
        <v>0.14260412881316839</v>
      </c>
      <c r="AH397" s="18">
        <v>0</v>
      </c>
    </row>
    <row r="399" spans="2:34" ht="101.5" x14ac:dyDescent="0.35">
      <c r="B399" s="14" t="s">
        <v>167</v>
      </c>
    </row>
    <row r="400" spans="2:34" x14ac:dyDescent="0.35">
      <c r="B400" s="15" t="s">
        <v>18</v>
      </c>
    </row>
    <row r="401" spans="2:34" x14ac:dyDescent="0.35">
      <c r="B401" s="11" t="s">
        <v>59</v>
      </c>
      <c r="C401" s="16">
        <v>501</v>
      </c>
      <c r="D401" s="16">
        <v>264</v>
      </c>
      <c r="E401" s="16">
        <v>233</v>
      </c>
      <c r="G401" s="16">
        <v>355</v>
      </c>
      <c r="H401" s="16">
        <v>146</v>
      </c>
      <c r="J401" s="16">
        <v>48</v>
      </c>
      <c r="K401" s="16">
        <v>37</v>
      </c>
      <c r="L401" s="16">
        <v>103</v>
      </c>
      <c r="M401" s="16">
        <v>43</v>
      </c>
      <c r="N401" s="16">
        <v>21</v>
      </c>
      <c r="O401" s="16">
        <v>39</v>
      </c>
      <c r="P401" s="16">
        <v>59</v>
      </c>
      <c r="Q401" s="16">
        <v>39</v>
      </c>
      <c r="R401" s="16">
        <v>54</v>
      </c>
      <c r="S401" s="16">
        <v>19</v>
      </c>
      <c r="T401" s="16">
        <v>29</v>
      </c>
      <c r="U401" s="16">
        <v>10</v>
      </c>
      <c r="W401" s="16">
        <v>217</v>
      </c>
      <c r="X401" s="16">
        <v>72</v>
      </c>
      <c r="Y401" s="16">
        <v>67</v>
      </c>
      <c r="Z401" s="16">
        <v>52</v>
      </c>
      <c r="AA401" s="16">
        <v>28</v>
      </c>
      <c r="AB401" s="16">
        <v>18</v>
      </c>
      <c r="AC401" s="16">
        <v>24</v>
      </c>
      <c r="AD401" s="16">
        <v>6</v>
      </c>
      <c r="AE401" s="16">
        <v>14</v>
      </c>
      <c r="AG401" s="16">
        <v>478</v>
      </c>
      <c r="AH401" s="16">
        <v>20</v>
      </c>
    </row>
    <row r="402" spans="2:34" x14ac:dyDescent="0.35">
      <c r="B402" s="12" t="s">
        <v>60</v>
      </c>
      <c r="C402" s="16">
        <v>504</v>
      </c>
      <c r="D402" s="16">
        <v>262</v>
      </c>
      <c r="E402" s="16">
        <v>238</v>
      </c>
      <c r="G402" s="16">
        <v>366</v>
      </c>
      <c r="H402" s="16">
        <v>138</v>
      </c>
      <c r="J402" s="16">
        <v>39</v>
      </c>
      <c r="K402" s="16">
        <v>51</v>
      </c>
      <c r="L402" s="16">
        <v>91</v>
      </c>
      <c r="M402" s="16">
        <v>36</v>
      </c>
      <c r="N402" s="16">
        <v>16</v>
      </c>
      <c r="O402" s="16">
        <v>49</v>
      </c>
      <c r="P402" s="16">
        <v>78</v>
      </c>
      <c r="Q402" s="16">
        <v>37</v>
      </c>
      <c r="R402" s="16">
        <v>45</v>
      </c>
      <c r="S402" s="16">
        <v>14</v>
      </c>
      <c r="T402" s="16">
        <v>32</v>
      </c>
      <c r="U402" s="16">
        <v>13</v>
      </c>
      <c r="W402" s="16">
        <v>216</v>
      </c>
      <c r="X402" s="16">
        <v>88</v>
      </c>
      <c r="Y402" s="16">
        <v>79</v>
      </c>
      <c r="Z402" s="16">
        <v>45</v>
      </c>
      <c r="AA402" s="16">
        <v>24</v>
      </c>
      <c r="AB402" s="16">
        <v>15</v>
      </c>
      <c r="AC402" s="16">
        <v>19</v>
      </c>
      <c r="AD402" s="16">
        <v>5</v>
      </c>
      <c r="AE402" s="16">
        <v>10</v>
      </c>
      <c r="AG402" s="16">
        <v>486</v>
      </c>
      <c r="AH402" s="16">
        <v>15</v>
      </c>
    </row>
    <row r="403" spans="2:34" ht="29" x14ac:dyDescent="0.35">
      <c r="B403" s="17" t="s">
        <v>168</v>
      </c>
      <c r="C403" s="18">
        <v>0.21167742379828461</v>
      </c>
      <c r="D403" s="18">
        <v>0.2054142834731108</v>
      </c>
      <c r="E403" s="18">
        <v>0.21847872605570989</v>
      </c>
      <c r="G403" s="18">
        <v>0.200375407053583</v>
      </c>
      <c r="H403" s="18">
        <v>0.24177492126493369</v>
      </c>
      <c r="J403" s="18">
        <v>0.16004724429536171</v>
      </c>
      <c r="K403" s="18">
        <v>0.235045687895169</v>
      </c>
      <c r="L403" s="18">
        <v>0.20384517519879089</v>
      </c>
      <c r="M403" s="18">
        <v>0.18136705557699109</v>
      </c>
      <c r="N403" s="18">
        <v>0.2219731145855568</v>
      </c>
      <c r="O403" s="18">
        <v>0.17469438181593661</v>
      </c>
      <c r="P403" s="18">
        <v>0.21452912488553019</v>
      </c>
      <c r="Q403" s="18">
        <v>0.19519618588931789</v>
      </c>
      <c r="R403" s="18">
        <v>0.1916152207135137</v>
      </c>
      <c r="S403" s="18">
        <v>0.18646934714122951</v>
      </c>
      <c r="T403" s="18">
        <v>0.40133470868092852</v>
      </c>
      <c r="U403" s="18">
        <v>0.2</v>
      </c>
      <c r="W403" s="18">
        <v>0.17926365106202741</v>
      </c>
      <c r="X403" s="18">
        <v>0.19478436033924379</v>
      </c>
      <c r="Y403" s="18">
        <v>0.26434033131138202</v>
      </c>
      <c r="Z403" s="18">
        <v>0.20121821943831431</v>
      </c>
      <c r="AA403" s="18">
        <v>0.30736220761611588</v>
      </c>
      <c r="AB403" s="18">
        <v>9.982801446301702E-2</v>
      </c>
      <c r="AC403" s="18">
        <v>0.2835713922102463</v>
      </c>
      <c r="AD403" s="18">
        <v>0.56021980445711128</v>
      </c>
      <c r="AE403" s="18">
        <v>0.29103914762351529</v>
      </c>
      <c r="AG403" s="18">
        <v>0.2060291173939216</v>
      </c>
      <c r="AH403" s="18">
        <v>0.37610036356691973</v>
      </c>
    </row>
    <row r="404" spans="2:34" ht="29" x14ac:dyDescent="0.35">
      <c r="B404" s="17" t="s">
        <v>169</v>
      </c>
      <c r="C404" s="18">
        <v>0.18152539240804291</v>
      </c>
      <c r="D404" s="18">
        <v>0.21103924699877921</v>
      </c>
      <c r="E404" s="18">
        <v>0.1520296788458296</v>
      </c>
      <c r="G404" s="18">
        <v>0.15336471953140579</v>
      </c>
      <c r="H404" s="18">
        <v>0.2565178295729465</v>
      </c>
      <c r="J404" s="18">
        <v>0.15977446792935049</v>
      </c>
      <c r="K404" s="18">
        <v>0.2304944394099486</v>
      </c>
      <c r="L404" s="18">
        <v>0.20139853024211959</v>
      </c>
      <c r="M404" s="18">
        <v>0.2529281759350131</v>
      </c>
      <c r="N404" s="18">
        <v>0.1391722389625101</v>
      </c>
      <c r="O404" s="18">
        <v>0.15753145551005079</v>
      </c>
      <c r="P404" s="18">
        <v>0.13423098799640229</v>
      </c>
      <c r="Q404" s="18">
        <v>0.1501345495674945</v>
      </c>
      <c r="R404" s="18">
        <v>0.23075878610177</v>
      </c>
      <c r="S404" s="18">
        <v>0.31124380618326503</v>
      </c>
      <c r="T404" s="18">
        <v>6.9135570245953223E-2</v>
      </c>
      <c r="U404" s="18">
        <v>0.2</v>
      </c>
      <c r="W404" s="18">
        <v>0.1034385311876744</v>
      </c>
      <c r="X404" s="18">
        <v>0.21585302198761069</v>
      </c>
      <c r="Y404" s="18">
        <v>0.1254508600666735</v>
      </c>
      <c r="Z404" s="18">
        <v>0.36505838772869809</v>
      </c>
      <c r="AA404" s="18">
        <v>0.27053989280971302</v>
      </c>
      <c r="AB404" s="18">
        <v>0.44465524223420838</v>
      </c>
      <c r="AC404" s="18">
        <v>0.2344451851421275</v>
      </c>
      <c r="AD404" s="18">
        <v>0.31696695816292891</v>
      </c>
      <c r="AE404" s="18">
        <v>0.45962098421218178</v>
      </c>
      <c r="AG404" s="18">
        <v>0.17536976047971689</v>
      </c>
      <c r="AH404" s="18">
        <v>0.41454224394269529</v>
      </c>
    </row>
    <row r="405" spans="2:34" ht="58" x14ac:dyDescent="0.35">
      <c r="B405" s="17" t="s">
        <v>170</v>
      </c>
      <c r="C405" s="18">
        <v>0.45519375900621728</v>
      </c>
      <c r="D405" s="18">
        <v>0.43347413108309191</v>
      </c>
      <c r="E405" s="18">
        <v>0.47897685103311832</v>
      </c>
      <c r="G405" s="18">
        <v>0.46328600855224827</v>
      </c>
      <c r="H405" s="18">
        <v>0.43364393602216089</v>
      </c>
      <c r="J405" s="18">
        <v>0.4318971224804477</v>
      </c>
      <c r="K405" s="18">
        <v>0.42418679142155719</v>
      </c>
      <c r="L405" s="18">
        <v>0.45568977439079178</v>
      </c>
      <c r="M405" s="18">
        <v>0.45647667153095017</v>
      </c>
      <c r="N405" s="18">
        <v>0.5452595296538939</v>
      </c>
      <c r="O405" s="18">
        <v>0.43763968812860432</v>
      </c>
      <c r="P405" s="18">
        <v>0.4593262202147948</v>
      </c>
      <c r="Q405" s="18">
        <v>0.49026954073146861</v>
      </c>
      <c r="R405" s="18">
        <v>0.45107630935870141</v>
      </c>
      <c r="S405" s="18">
        <v>0.40676532642938518</v>
      </c>
      <c r="T405" s="18">
        <v>0.46566771106641869</v>
      </c>
      <c r="U405" s="18">
        <v>0.51102014983619104</v>
      </c>
      <c r="W405" s="18">
        <v>0.51245386275391269</v>
      </c>
      <c r="X405" s="18">
        <v>0.43490497076158768</v>
      </c>
      <c r="Y405" s="18">
        <v>0.49043375029650033</v>
      </c>
      <c r="Z405" s="18">
        <v>0.27778923035860648</v>
      </c>
      <c r="AA405" s="18">
        <v>0.39581208816933711</v>
      </c>
      <c r="AB405" s="18">
        <v>0.45551674330277458</v>
      </c>
      <c r="AC405" s="18">
        <v>0.40469815869979969</v>
      </c>
      <c r="AD405" s="18">
        <v>0.12281323737995981</v>
      </c>
      <c r="AE405" s="18">
        <v>0.2493398681643024</v>
      </c>
      <c r="AG405" s="18">
        <v>0.46145314403819943</v>
      </c>
      <c r="AH405" s="18">
        <v>0.2093573924903851</v>
      </c>
    </row>
    <row r="406" spans="2:34" ht="29" x14ac:dyDescent="0.35">
      <c r="B406" s="17" t="s">
        <v>171</v>
      </c>
      <c r="C406" s="18">
        <v>7.7259351169901347E-2</v>
      </c>
      <c r="D406" s="18">
        <v>8.3970066885101752E-2</v>
      </c>
      <c r="E406" s="18">
        <v>7.1146660681999499E-2</v>
      </c>
      <c r="G406" s="18">
        <v>9.2985448159974615E-2</v>
      </c>
      <c r="H406" s="18">
        <v>3.5380439201300698E-2</v>
      </c>
      <c r="J406" s="18">
        <v>0.11738872316550759</v>
      </c>
      <c r="K406" s="18">
        <v>5.5136540636662533E-2</v>
      </c>
      <c r="L406" s="18">
        <v>7.8476682432891437E-2</v>
      </c>
      <c r="M406" s="18">
        <v>6.4803451257095038E-2</v>
      </c>
      <c r="N406" s="18">
        <v>4.6797558399019439E-2</v>
      </c>
      <c r="O406" s="18">
        <v>0.1027346094123639</v>
      </c>
      <c r="P406" s="18">
        <v>0.1079238276329029</v>
      </c>
      <c r="Q406" s="18">
        <v>8.4238086398228204E-2</v>
      </c>
      <c r="R406" s="18">
        <v>3.6636717018254522E-2</v>
      </c>
      <c r="S406" s="18">
        <v>4.9816826324624391E-2</v>
      </c>
      <c r="T406" s="18">
        <v>3.1931005003349867E-2</v>
      </c>
      <c r="U406" s="18">
        <v>8.8979850163809091E-2</v>
      </c>
      <c r="W406" s="18">
        <v>8.5147082761806631E-2</v>
      </c>
      <c r="X406" s="18">
        <v>8.8938475890525379E-2</v>
      </c>
      <c r="Y406" s="18">
        <v>8.70270887637387E-2</v>
      </c>
      <c r="Z406" s="18">
        <v>0.13088993708583349</v>
      </c>
      <c r="AA406" s="18">
        <v>0</v>
      </c>
      <c r="AB406" s="18">
        <v>0</v>
      </c>
      <c r="AC406" s="18">
        <v>0</v>
      </c>
      <c r="AD406" s="18">
        <v>0</v>
      </c>
      <c r="AE406" s="18">
        <v>0</v>
      </c>
      <c r="AG406" s="18">
        <v>8.0084937670602874E-2</v>
      </c>
      <c r="AH406" s="18">
        <v>0</v>
      </c>
    </row>
    <row r="407" spans="2:34" x14ac:dyDescent="0.35">
      <c r="B407" s="17" t="s">
        <v>66</v>
      </c>
      <c r="C407" s="18">
        <v>7.4344073617553921E-2</v>
      </c>
      <c r="D407" s="18">
        <v>6.6102271559916284E-2</v>
      </c>
      <c r="E407" s="18">
        <v>7.9368083383342794E-2</v>
      </c>
      <c r="G407" s="18">
        <v>8.9988416702788399E-2</v>
      </c>
      <c r="H407" s="18">
        <v>3.2682873938658277E-2</v>
      </c>
      <c r="J407" s="18">
        <v>0.1308924421293326</v>
      </c>
      <c r="K407" s="18">
        <v>5.5136540636662533E-2</v>
      </c>
      <c r="L407" s="18">
        <v>6.0589837735406119E-2</v>
      </c>
      <c r="M407" s="18">
        <v>4.4424645699950388E-2</v>
      </c>
      <c r="N407" s="18">
        <v>4.6797558399019439E-2</v>
      </c>
      <c r="O407" s="18">
        <v>0.12739986513304419</v>
      </c>
      <c r="P407" s="18">
        <v>8.3989839270369931E-2</v>
      </c>
      <c r="Q407" s="18">
        <v>8.0161637413490333E-2</v>
      </c>
      <c r="R407" s="18">
        <v>8.9912966807760272E-2</v>
      </c>
      <c r="S407" s="18">
        <v>4.5704693921495863E-2</v>
      </c>
      <c r="T407" s="18">
        <v>3.1931005003349867E-2</v>
      </c>
      <c r="U407" s="18">
        <v>0</v>
      </c>
      <c r="W407" s="18">
        <v>0.11969687223457889</v>
      </c>
      <c r="X407" s="18">
        <v>6.5519171021032607E-2</v>
      </c>
      <c r="Y407" s="18">
        <v>3.2747969561705732E-2</v>
      </c>
      <c r="Z407" s="18">
        <v>2.5044225388547819E-2</v>
      </c>
      <c r="AA407" s="18">
        <v>2.628581140483402E-2</v>
      </c>
      <c r="AB407" s="18">
        <v>0</v>
      </c>
      <c r="AC407" s="18">
        <v>7.7285263947826352E-2</v>
      </c>
      <c r="AD407" s="18">
        <v>0</v>
      </c>
      <c r="AE407" s="18">
        <v>0</v>
      </c>
      <c r="AG407" s="18">
        <v>7.706304041755932E-2</v>
      </c>
      <c r="AH407" s="18">
        <v>0</v>
      </c>
    </row>
    <row r="409" spans="2:34" ht="101.5" x14ac:dyDescent="0.35">
      <c r="B409" s="14" t="s">
        <v>172</v>
      </c>
    </row>
    <row r="410" spans="2:34" x14ac:dyDescent="0.35">
      <c r="B410" s="15" t="s">
        <v>18</v>
      </c>
    </row>
    <row r="411" spans="2:34" x14ac:dyDescent="0.35">
      <c r="B411" s="11" t="s">
        <v>59</v>
      </c>
      <c r="C411" s="16">
        <v>501</v>
      </c>
      <c r="D411" s="16">
        <v>264</v>
      </c>
      <c r="E411" s="16">
        <v>233</v>
      </c>
      <c r="G411" s="16">
        <v>355</v>
      </c>
      <c r="H411" s="16">
        <v>146</v>
      </c>
      <c r="J411" s="16">
        <v>48</v>
      </c>
      <c r="K411" s="16">
        <v>37</v>
      </c>
      <c r="L411" s="16">
        <v>103</v>
      </c>
      <c r="M411" s="16">
        <v>43</v>
      </c>
      <c r="N411" s="16">
        <v>21</v>
      </c>
      <c r="O411" s="16">
        <v>39</v>
      </c>
      <c r="P411" s="16">
        <v>59</v>
      </c>
      <c r="Q411" s="16">
        <v>39</v>
      </c>
      <c r="R411" s="16">
        <v>54</v>
      </c>
      <c r="S411" s="16">
        <v>19</v>
      </c>
      <c r="T411" s="16">
        <v>29</v>
      </c>
      <c r="U411" s="16">
        <v>10</v>
      </c>
      <c r="W411" s="16">
        <v>217</v>
      </c>
      <c r="X411" s="16">
        <v>72</v>
      </c>
      <c r="Y411" s="16">
        <v>67</v>
      </c>
      <c r="Z411" s="16">
        <v>52</v>
      </c>
      <c r="AA411" s="16">
        <v>28</v>
      </c>
      <c r="AB411" s="16">
        <v>18</v>
      </c>
      <c r="AC411" s="16">
        <v>24</v>
      </c>
      <c r="AD411" s="16">
        <v>6</v>
      </c>
      <c r="AE411" s="16">
        <v>14</v>
      </c>
      <c r="AG411" s="16">
        <v>478</v>
      </c>
      <c r="AH411" s="16">
        <v>20</v>
      </c>
    </row>
    <row r="412" spans="2:34" x14ac:dyDescent="0.35">
      <c r="B412" s="12" t="s">
        <v>60</v>
      </c>
      <c r="C412" s="16">
        <v>504</v>
      </c>
      <c r="D412" s="16">
        <v>262</v>
      </c>
      <c r="E412" s="16">
        <v>238</v>
      </c>
      <c r="G412" s="16">
        <v>366</v>
      </c>
      <c r="H412" s="16">
        <v>138</v>
      </c>
      <c r="J412" s="16">
        <v>39</v>
      </c>
      <c r="K412" s="16">
        <v>51</v>
      </c>
      <c r="L412" s="16">
        <v>91</v>
      </c>
      <c r="M412" s="16">
        <v>36</v>
      </c>
      <c r="N412" s="16">
        <v>16</v>
      </c>
      <c r="O412" s="16">
        <v>49</v>
      </c>
      <c r="P412" s="16">
        <v>78</v>
      </c>
      <c r="Q412" s="16">
        <v>37</v>
      </c>
      <c r="R412" s="16">
        <v>45</v>
      </c>
      <c r="S412" s="16">
        <v>14</v>
      </c>
      <c r="T412" s="16">
        <v>32</v>
      </c>
      <c r="U412" s="16">
        <v>13</v>
      </c>
      <c r="W412" s="16">
        <v>216</v>
      </c>
      <c r="X412" s="16">
        <v>88</v>
      </c>
      <c r="Y412" s="16">
        <v>79</v>
      </c>
      <c r="Z412" s="16">
        <v>45</v>
      </c>
      <c r="AA412" s="16">
        <v>24</v>
      </c>
      <c r="AB412" s="16">
        <v>15</v>
      </c>
      <c r="AC412" s="16">
        <v>19</v>
      </c>
      <c r="AD412" s="16">
        <v>5</v>
      </c>
      <c r="AE412" s="16">
        <v>10</v>
      </c>
      <c r="AG412" s="16">
        <v>486</v>
      </c>
      <c r="AH412" s="16">
        <v>15</v>
      </c>
    </row>
    <row r="413" spans="2:34" x14ac:dyDescent="0.35">
      <c r="B413" s="17" t="s">
        <v>173</v>
      </c>
      <c r="C413" s="18">
        <v>0.5208255005219089</v>
      </c>
      <c r="D413" s="18">
        <v>0.44951186233325202</v>
      </c>
      <c r="E413" s="18">
        <v>0.60476541423451868</v>
      </c>
      <c r="G413" s="18">
        <v>0.55200606799722551</v>
      </c>
      <c r="H413" s="18">
        <v>0.43779102341967191</v>
      </c>
      <c r="J413" s="18">
        <v>0.47580446782570412</v>
      </c>
      <c r="K413" s="18">
        <v>0.55532274073411181</v>
      </c>
      <c r="L413" s="18">
        <v>0.47261696478029841</v>
      </c>
      <c r="M413" s="18">
        <v>0.50439705538606194</v>
      </c>
      <c r="N413" s="18">
        <v>0.65044639682183525</v>
      </c>
      <c r="O413" s="18">
        <v>0.51099220865886041</v>
      </c>
      <c r="P413" s="18">
        <v>0.53830060778423905</v>
      </c>
      <c r="Q413" s="18">
        <v>0.52014627455734674</v>
      </c>
      <c r="R413" s="18">
        <v>0.51748900069440673</v>
      </c>
      <c r="S413" s="18">
        <v>0.45200845940299861</v>
      </c>
      <c r="T413" s="18">
        <v>0.5873586060259306</v>
      </c>
      <c r="U413" s="18">
        <v>0.6</v>
      </c>
      <c r="W413" s="18">
        <v>0.57971756505838434</v>
      </c>
      <c r="X413" s="18">
        <v>0.52074083187136466</v>
      </c>
      <c r="Y413" s="18">
        <v>0.5109313088117664</v>
      </c>
      <c r="Z413" s="18">
        <v>0.39371278444604679</v>
      </c>
      <c r="AA413" s="18">
        <v>0.40700609390119152</v>
      </c>
      <c r="AB413" s="18">
        <v>0.3448272277711914</v>
      </c>
      <c r="AC413" s="18">
        <v>0.42006958623779272</v>
      </c>
      <c r="AD413" s="18">
        <v>0.74642190713087619</v>
      </c>
      <c r="AE413" s="18">
        <v>0.4913600439656845</v>
      </c>
      <c r="AG413" s="18">
        <v>0.51865665120733684</v>
      </c>
      <c r="AH413" s="18">
        <v>0.57195971437600512</v>
      </c>
    </row>
    <row r="414" spans="2:34" x14ac:dyDescent="0.35">
      <c r="B414" s="17" t="s">
        <v>174</v>
      </c>
      <c r="C414" s="18">
        <v>0.2406124000686273</v>
      </c>
      <c r="D414" s="18">
        <v>0.26089805816868472</v>
      </c>
      <c r="E414" s="18">
        <v>0.22225113234232241</v>
      </c>
      <c r="G414" s="18">
        <v>0.22442658054019959</v>
      </c>
      <c r="H414" s="18">
        <v>0.28371556238528822</v>
      </c>
      <c r="J414" s="18">
        <v>0.35092067781461911</v>
      </c>
      <c r="K414" s="18">
        <v>0.24031767587345179</v>
      </c>
      <c r="L414" s="18">
        <v>0.21959905886311901</v>
      </c>
      <c r="M414" s="18">
        <v>0.33298191837126118</v>
      </c>
      <c r="N414" s="18">
        <v>0</v>
      </c>
      <c r="O414" s="18">
        <v>0.2835385725164114</v>
      </c>
      <c r="P414" s="18">
        <v>0.26782995063294501</v>
      </c>
      <c r="Q414" s="18">
        <v>0.23392330814161069</v>
      </c>
      <c r="R414" s="18">
        <v>0.21563134314343951</v>
      </c>
      <c r="S414" s="18">
        <v>0.24908735713618849</v>
      </c>
      <c r="T414" s="18">
        <v>0.15145193991274319</v>
      </c>
      <c r="U414" s="18">
        <v>8.8979850163809091E-2</v>
      </c>
      <c r="W414" s="18">
        <v>0.19737562537437461</v>
      </c>
      <c r="X414" s="18">
        <v>0.27674930565030043</v>
      </c>
      <c r="Y414" s="18">
        <v>0.22839606956744529</v>
      </c>
      <c r="Z414" s="18">
        <v>0.31189838930819191</v>
      </c>
      <c r="AA414" s="18">
        <v>0.25428410057990952</v>
      </c>
      <c r="AB414" s="18">
        <v>0.3795206826649114</v>
      </c>
      <c r="AC414" s="18">
        <v>0.43013744369242191</v>
      </c>
      <c r="AD414" s="18">
        <v>0.12281323737995981</v>
      </c>
      <c r="AE414" s="18">
        <v>0.15681030040892749</v>
      </c>
      <c r="AG414" s="18">
        <v>0.2449040085766242</v>
      </c>
      <c r="AH414" s="18">
        <v>0.1460672122770926</v>
      </c>
    </row>
    <row r="415" spans="2:34" x14ac:dyDescent="0.35">
      <c r="B415" s="17" t="s">
        <v>175</v>
      </c>
      <c r="C415" s="18">
        <v>0.1538498519836636</v>
      </c>
      <c r="D415" s="18">
        <v>0.19480889458689321</v>
      </c>
      <c r="E415" s="18">
        <v>0.10771013803833519</v>
      </c>
      <c r="G415" s="18">
        <v>0.14434511351478099</v>
      </c>
      <c r="H415" s="18">
        <v>0.17916116132342941</v>
      </c>
      <c r="J415" s="18">
        <v>0.1018290253063239</v>
      </c>
      <c r="K415" s="18">
        <v>0.15149866699838391</v>
      </c>
      <c r="L415" s="18">
        <v>0.19069812198949579</v>
      </c>
      <c r="M415" s="18">
        <v>0.1126943904727061</v>
      </c>
      <c r="N415" s="18">
        <v>0.22583602136781369</v>
      </c>
      <c r="O415" s="18">
        <v>0.12739986513304419</v>
      </c>
      <c r="P415" s="18">
        <v>0.1186433086313579</v>
      </c>
      <c r="Q415" s="18">
        <v>0.123189872562577</v>
      </c>
      <c r="R415" s="18">
        <v>0.17242923384841041</v>
      </c>
      <c r="S415" s="18">
        <v>0.25319948953931698</v>
      </c>
      <c r="T415" s="18">
        <v>0.19996319044848759</v>
      </c>
      <c r="U415" s="18">
        <v>0.2</v>
      </c>
      <c r="W415" s="18">
        <v>0.14791463471422861</v>
      </c>
      <c r="X415" s="18">
        <v>0.1138838601184564</v>
      </c>
      <c r="Y415" s="18">
        <v>0.18249192126835059</v>
      </c>
      <c r="Z415" s="18">
        <v>0.18593746713427031</v>
      </c>
      <c r="AA415" s="18">
        <v>0.28043467626356472</v>
      </c>
      <c r="AB415" s="18">
        <v>5.6225478475275023E-2</v>
      </c>
      <c r="AC415" s="18">
        <v>0.1497929700697854</v>
      </c>
      <c r="AD415" s="18">
        <v>0</v>
      </c>
      <c r="AE415" s="18">
        <v>0.1208239342547815</v>
      </c>
      <c r="AG415" s="18">
        <v>0.154781080331753</v>
      </c>
      <c r="AH415" s="18">
        <v>8.2643513404070015E-2</v>
      </c>
    </row>
    <row r="416" spans="2:34" x14ac:dyDescent="0.35">
      <c r="B416" s="17" t="s">
        <v>176</v>
      </c>
      <c r="C416" s="18">
        <v>4.2257742627738813E-2</v>
      </c>
      <c r="D416" s="18">
        <v>5.5317032114428011E-2</v>
      </c>
      <c r="E416" s="18">
        <v>2.4102400318710301E-2</v>
      </c>
      <c r="G416" s="18">
        <v>2.9054404273966279E-2</v>
      </c>
      <c r="H416" s="18">
        <v>7.7418497706276082E-2</v>
      </c>
      <c r="J416" s="18">
        <v>5.1005869882396623E-2</v>
      </c>
      <c r="K416" s="18">
        <v>2.5292646075721081E-2</v>
      </c>
      <c r="L416" s="18">
        <v>5.9576579543349023E-2</v>
      </c>
      <c r="M416" s="18">
        <v>0</v>
      </c>
      <c r="N416" s="18">
        <v>7.6920023411331542E-2</v>
      </c>
      <c r="O416" s="18">
        <v>5.5440092729471577E-2</v>
      </c>
      <c r="P416" s="18">
        <v>2.32464470540233E-2</v>
      </c>
      <c r="Q416" s="18">
        <v>4.4840996661946769E-2</v>
      </c>
      <c r="R416" s="18">
        <v>3.6636717018254522E-2</v>
      </c>
      <c r="S416" s="18">
        <v>0</v>
      </c>
      <c r="T416" s="18">
        <v>6.1226263612838637E-2</v>
      </c>
      <c r="U416" s="18">
        <v>0.11102014983619091</v>
      </c>
      <c r="W416" s="18">
        <v>2.2009015040269891E-2</v>
      </c>
      <c r="X416" s="18">
        <v>3.476176988950979E-2</v>
      </c>
      <c r="Y416" s="18">
        <v>6.4670511365802832E-2</v>
      </c>
      <c r="Z416" s="18">
        <v>6.5819230757586902E-2</v>
      </c>
      <c r="AA416" s="18">
        <v>3.1989317850500389E-2</v>
      </c>
      <c r="AB416" s="18">
        <v>0.11245095695055</v>
      </c>
      <c r="AC416" s="18">
        <v>0</v>
      </c>
      <c r="AD416" s="18">
        <v>0.130764855489164</v>
      </c>
      <c r="AE416" s="18">
        <v>0.23100572137060621</v>
      </c>
      <c r="AG416" s="18">
        <v>3.7651077334794968E-2</v>
      </c>
      <c r="AH416" s="18">
        <v>0.19932955994283241</v>
      </c>
    </row>
    <row r="417" spans="2:34" x14ac:dyDescent="0.35">
      <c r="B417" s="17" t="s">
        <v>177</v>
      </c>
      <c r="C417" s="18">
        <v>8.0958868519348352E-3</v>
      </c>
      <c r="D417" s="18">
        <v>2.8746367861705179E-3</v>
      </c>
      <c r="E417" s="18">
        <v>1.3977545767334209E-2</v>
      </c>
      <c r="G417" s="18">
        <v>9.3791659230790594E-3</v>
      </c>
      <c r="H417" s="18">
        <v>4.6784889250671468E-3</v>
      </c>
      <c r="J417" s="18">
        <v>0</v>
      </c>
      <c r="K417" s="18">
        <v>0</v>
      </c>
      <c r="L417" s="18">
        <v>2.0196813902397331E-2</v>
      </c>
      <c r="M417" s="18">
        <v>0</v>
      </c>
      <c r="N417" s="18">
        <v>0</v>
      </c>
      <c r="O417" s="18">
        <v>0</v>
      </c>
      <c r="P417" s="18">
        <v>0</v>
      </c>
      <c r="Q417" s="18">
        <v>2.2420498330973381E-2</v>
      </c>
      <c r="R417" s="18">
        <v>1.6639532771251232E-2</v>
      </c>
      <c r="S417" s="18">
        <v>4.5704693921495863E-2</v>
      </c>
      <c r="T417" s="18">
        <v>0</v>
      </c>
      <c r="U417" s="18">
        <v>0</v>
      </c>
      <c r="W417" s="18">
        <v>0</v>
      </c>
      <c r="X417" s="18">
        <v>0</v>
      </c>
      <c r="Y417" s="18">
        <v>1.351018898663498E-2</v>
      </c>
      <c r="Z417" s="18">
        <v>1.7587902965356391E-2</v>
      </c>
      <c r="AA417" s="18">
        <v>2.628581140483402E-2</v>
      </c>
      <c r="AB417" s="18">
        <v>0.1069756541380721</v>
      </c>
      <c r="AC417" s="18">
        <v>0</v>
      </c>
      <c r="AD417" s="18">
        <v>0</v>
      </c>
      <c r="AE417" s="18">
        <v>0</v>
      </c>
      <c r="AG417" s="18">
        <v>8.3919756522371856E-3</v>
      </c>
      <c r="AH417" s="18">
        <v>0</v>
      </c>
    </row>
    <row r="418" spans="2:34" x14ac:dyDescent="0.35">
      <c r="B418" s="17" t="s">
        <v>66</v>
      </c>
      <c r="C418" s="18">
        <v>3.4358617946126692E-2</v>
      </c>
      <c r="D418" s="18">
        <v>3.6589516010571567E-2</v>
      </c>
      <c r="E418" s="18">
        <v>2.7193369298779389E-2</v>
      </c>
      <c r="G418" s="18">
        <v>4.0788667750748672E-2</v>
      </c>
      <c r="H418" s="18">
        <v>1.7235266240267281E-2</v>
      </c>
      <c r="J418" s="18">
        <v>2.043995917095633E-2</v>
      </c>
      <c r="K418" s="18">
        <v>2.756827031833127E-2</v>
      </c>
      <c r="L418" s="18">
        <v>3.7312460921340239E-2</v>
      </c>
      <c r="M418" s="18">
        <v>4.9926635769970418E-2</v>
      </c>
      <c r="N418" s="18">
        <v>4.6797558399019439E-2</v>
      </c>
      <c r="O418" s="18">
        <v>2.262926096221202E-2</v>
      </c>
      <c r="P418" s="18">
        <v>5.1979685897435068E-2</v>
      </c>
      <c r="Q418" s="18">
        <v>5.5479049745544871E-2</v>
      </c>
      <c r="R418" s="18">
        <v>4.1174172524237232E-2</v>
      </c>
      <c r="S418" s="18">
        <v>0</v>
      </c>
      <c r="T418" s="18">
        <v>0</v>
      </c>
      <c r="U418" s="18">
        <v>0</v>
      </c>
      <c r="W418" s="18">
        <v>5.2983159812742493E-2</v>
      </c>
      <c r="X418" s="18">
        <v>5.3864232470368957E-2</v>
      </c>
      <c r="Y418" s="18">
        <v>0</v>
      </c>
      <c r="Z418" s="18">
        <v>2.5044225388547819E-2</v>
      </c>
      <c r="AA418" s="18">
        <v>0</v>
      </c>
      <c r="AB418" s="18">
        <v>0</v>
      </c>
      <c r="AC418" s="18">
        <v>0</v>
      </c>
      <c r="AD418" s="18">
        <v>0</v>
      </c>
      <c r="AE418" s="18">
        <v>0</v>
      </c>
      <c r="AG418" s="18">
        <v>3.5615206897253657E-2</v>
      </c>
      <c r="AH418" s="18">
        <v>0</v>
      </c>
    </row>
    <row r="420" spans="2:34" ht="87" x14ac:dyDescent="0.35">
      <c r="B420" s="14" t="s">
        <v>178</v>
      </c>
    </row>
    <row r="421" spans="2:34" x14ac:dyDescent="0.35">
      <c r="B421" s="15" t="s">
        <v>18</v>
      </c>
    </row>
    <row r="422" spans="2:34" x14ac:dyDescent="0.35">
      <c r="B422" s="11" t="s">
        <v>59</v>
      </c>
      <c r="C422" s="16">
        <v>501</v>
      </c>
      <c r="D422" s="16">
        <v>264</v>
      </c>
      <c r="E422" s="16">
        <v>233</v>
      </c>
      <c r="G422" s="16">
        <v>355</v>
      </c>
      <c r="H422" s="16">
        <v>146</v>
      </c>
      <c r="J422" s="16">
        <v>48</v>
      </c>
      <c r="K422" s="16">
        <v>37</v>
      </c>
      <c r="L422" s="16">
        <v>103</v>
      </c>
      <c r="M422" s="16">
        <v>43</v>
      </c>
      <c r="N422" s="16">
        <v>21</v>
      </c>
      <c r="O422" s="16">
        <v>39</v>
      </c>
      <c r="P422" s="16">
        <v>59</v>
      </c>
      <c r="Q422" s="16">
        <v>39</v>
      </c>
      <c r="R422" s="16">
        <v>54</v>
      </c>
      <c r="S422" s="16">
        <v>19</v>
      </c>
      <c r="T422" s="16">
        <v>29</v>
      </c>
      <c r="U422" s="16">
        <v>10</v>
      </c>
      <c r="W422" s="16">
        <v>217</v>
      </c>
      <c r="X422" s="16">
        <v>72</v>
      </c>
      <c r="Y422" s="16">
        <v>67</v>
      </c>
      <c r="Z422" s="16">
        <v>52</v>
      </c>
      <c r="AA422" s="16">
        <v>28</v>
      </c>
      <c r="AB422" s="16">
        <v>18</v>
      </c>
      <c r="AC422" s="16">
        <v>24</v>
      </c>
      <c r="AD422" s="16">
        <v>6</v>
      </c>
      <c r="AE422" s="16">
        <v>14</v>
      </c>
      <c r="AG422" s="16">
        <v>478</v>
      </c>
      <c r="AH422" s="16">
        <v>20</v>
      </c>
    </row>
    <row r="423" spans="2:34" x14ac:dyDescent="0.35">
      <c r="B423" s="12" t="s">
        <v>60</v>
      </c>
      <c r="C423" s="16">
        <v>504</v>
      </c>
      <c r="D423" s="16">
        <v>262</v>
      </c>
      <c r="E423" s="16">
        <v>238</v>
      </c>
      <c r="G423" s="16">
        <v>366</v>
      </c>
      <c r="H423" s="16">
        <v>138</v>
      </c>
      <c r="J423" s="16">
        <v>39</v>
      </c>
      <c r="K423" s="16">
        <v>51</v>
      </c>
      <c r="L423" s="16">
        <v>91</v>
      </c>
      <c r="M423" s="16">
        <v>36</v>
      </c>
      <c r="N423" s="16">
        <v>16</v>
      </c>
      <c r="O423" s="16">
        <v>49</v>
      </c>
      <c r="P423" s="16">
        <v>78</v>
      </c>
      <c r="Q423" s="16">
        <v>37</v>
      </c>
      <c r="R423" s="16">
        <v>45</v>
      </c>
      <c r="S423" s="16">
        <v>14</v>
      </c>
      <c r="T423" s="16">
        <v>32</v>
      </c>
      <c r="U423" s="16">
        <v>13</v>
      </c>
      <c r="W423" s="16">
        <v>216</v>
      </c>
      <c r="X423" s="16">
        <v>88</v>
      </c>
      <c r="Y423" s="16">
        <v>79</v>
      </c>
      <c r="Z423" s="16">
        <v>45</v>
      </c>
      <c r="AA423" s="16">
        <v>24</v>
      </c>
      <c r="AB423" s="16">
        <v>15</v>
      </c>
      <c r="AC423" s="16">
        <v>19</v>
      </c>
      <c r="AD423" s="16">
        <v>5</v>
      </c>
      <c r="AE423" s="16">
        <v>10</v>
      </c>
      <c r="AG423" s="16">
        <v>486</v>
      </c>
      <c r="AH423" s="16">
        <v>15</v>
      </c>
    </row>
    <row r="424" spans="2:34" x14ac:dyDescent="0.35">
      <c r="B424" s="17" t="s">
        <v>173</v>
      </c>
      <c r="C424" s="18">
        <v>0.23478876499012741</v>
      </c>
      <c r="D424" s="18">
        <v>0.2203719231966518</v>
      </c>
      <c r="E424" s="18">
        <v>0.25453516139551458</v>
      </c>
      <c r="G424" s="18">
        <v>0.22035007876646381</v>
      </c>
      <c r="H424" s="18">
        <v>0.27323927624442962</v>
      </c>
      <c r="J424" s="18">
        <v>0.14504436397660389</v>
      </c>
      <c r="K424" s="18">
        <v>0.23074358418058519</v>
      </c>
      <c r="L424" s="18">
        <v>0.2479532838702514</v>
      </c>
      <c r="M424" s="18">
        <v>0.2386306369013404</v>
      </c>
      <c r="N424" s="18">
        <v>0.27141314353228502</v>
      </c>
      <c r="O424" s="18">
        <v>0.22198889849882891</v>
      </c>
      <c r="P424" s="18">
        <v>0.27047326662099802</v>
      </c>
      <c r="Q424" s="18">
        <v>0.16032327482698061</v>
      </c>
      <c r="R424" s="18">
        <v>0.1962969299015753</v>
      </c>
      <c r="S424" s="18">
        <v>0.32358342890571712</v>
      </c>
      <c r="T424" s="18">
        <v>0.32974060594901311</v>
      </c>
      <c r="U424" s="18">
        <v>0.22204029967238181</v>
      </c>
      <c r="W424" s="18">
        <v>0.19329884970320479</v>
      </c>
      <c r="X424" s="18">
        <v>0.26955581592870542</v>
      </c>
      <c r="Y424" s="18">
        <v>0.23721317805879241</v>
      </c>
      <c r="Z424" s="18">
        <v>0.26932796033500761</v>
      </c>
      <c r="AA424" s="18">
        <v>0.33089977757730782</v>
      </c>
      <c r="AB424" s="18">
        <v>0.1030055891291508</v>
      </c>
      <c r="AC424" s="18">
        <v>0.30337574272205359</v>
      </c>
      <c r="AD424" s="18">
        <v>0.55603491960676155</v>
      </c>
      <c r="AE424" s="18">
        <v>0.28759445436941938</v>
      </c>
      <c r="AG424" s="18">
        <v>0.22973637817968659</v>
      </c>
      <c r="AH424" s="18">
        <v>0.37242176941537791</v>
      </c>
    </row>
    <row r="425" spans="2:34" x14ac:dyDescent="0.35">
      <c r="B425" s="17" t="s">
        <v>174</v>
      </c>
      <c r="C425" s="18">
        <v>0.30362962029881119</v>
      </c>
      <c r="D425" s="18">
        <v>0.33385405609404878</v>
      </c>
      <c r="E425" s="18">
        <v>0.2753668539110975</v>
      </c>
      <c r="G425" s="18">
        <v>0.28018929963253109</v>
      </c>
      <c r="H425" s="18">
        <v>0.36605166477167472</v>
      </c>
      <c r="J425" s="18">
        <v>0.42005818173506282</v>
      </c>
      <c r="K425" s="18">
        <v>0.493573712636102</v>
      </c>
      <c r="L425" s="18">
        <v>0.30281218924759612</v>
      </c>
      <c r="M425" s="18">
        <v>0.26597003593777868</v>
      </c>
      <c r="N425" s="18">
        <v>0.2219654847057845</v>
      </c>
      <c r="O425" s="18">
        <v>0.28085773411345227</v>
      </c>
      <c r="P425" s="18">
        <v>0.2527286164750342</v>
      </c>
      <c r="Q425" s="18">
        <v>0.26516909804332212</v>
      </c>
      <c r="R425" s="18">
        <v>0.33733258185643739</v>
      </c>
      <c r="S425" s="18">
        <v>0.17001759201564889</v>
      </c>
      <c r="T425" s="18">
        <v>0.21004245713172079</v>
      </c>
      <c r="U425" s="18">
        <v>0.17795970032761821</v>
      </c>
      <c r="W425" s="18">
        <v>0.24312906385104979</v>
      </c>
      <c r="X425" s="18">
        <v>0.36913957866002173</v>
      </c>
      <c r="Y425" s="18">
        <v>0.27114800890578622</v>
      </c>
      <c r="Z425" s="18">
        <v>0.36389851074670659</v>
      </c>
      <c r="AA425" s="18">
        <v>0.34395216263670458</v>
      </c>
      <c r="AB425" s="18">
        <v>0.51833673217780118</v>
      </c>
      <c r="AC425" s="18">
        <v>0.30262438656080198</v>
      </c>
      <c r="AD425" s="18">
        <v>0.31320022490407451</v>
      </c>
      <c r="AE425" s="18">
        <v>0.50639916896271608</v>
      </c>
      <c r="AG425" s="18">
        <v>0.29742508404359469</v>
      </c>
      <c r="AH425" s="18">
        <v>0.44534821049518819</v>
      </c>
    </row>
    <row r="426" spans="2:34" x14ac:dyDescent="0.35">
      <c r="B426" s="17" t="s">
        <v>175</v>
      </c>
      <c r="C426" s="18">
        <v>0.27577553892768503</v>
      </c>
      <c r="D426" s="18">
        <v>0.29065355526459402</v>
      </c>
      <c r="E426" s="18">
        <v>0.25272006123426338</v>
      </c>
      <c r="G426" s="18">
        <v>0.29341103292551812</v>
      </c>
      <c r="H426" s="18">
        <v>0.22881186439838311</v>
      </c>
      <c r="J426" s="18">
        <v>0.25618885360995669</v>
      </c>
      <c r="K426" s="18">
        <v>0.16540962190998759</v>
      </c>
      <c r="L426" s="18">
        <v>0.28550749239160472</v>
      </c>
      <c r="M426" s="18">
        <v>0.37536942932532391</v>
      </c>
      <c r="N426" s="18">
        <v>0.27263357976683322</v>
      </c>
      <c r="O426" s="18">
        <v>0.29779372985110159</v>
      </c>
      <c r="P426" s="18">
        <v>0.25023098063970711</v>
      </c>
      <c r="Q426" s="18">
        <v>0.30140946704658689</v>
      </c>
      <c r="R426" s="18">
        <v>0.34284797066927541</v>
      </c>
      <c r="S426" s="18">
        <v>0.31535593858639349</v>
      </c>
      <c r="T426" s="18">
        <v>0.30056191190251691</v>
      </c>
      <c r="U426" s="18">
        <v>8.8979850163809091E-2</v>
      </c>
      <c r="W426" s="18">
        <v>0.31486794686172209</v>
      </c>
      <c r="X426" s="18">
        <v>0.2020097552921121</v>
      </c>
      <c r="Y426" s="18">
        <v>0.31103548453535851</v>
      </c>
      <c r="Z426" s="18">
        <v>0.1884245852210446</v>
      </c>
      <c r="AA426" s="18">
        <v>0.29886224838115361</v>
      </c>
      <c r="AB426" s="18">
        <v>0.26620672174249788</v>
      </c>
      <c r="AC426" s="18">
        <v>0.35588598779855579</v>
      </c>
      <c r="AD426" s="18">
        <v>0</v>
      </c>
      <c r="AE426" s="18">
        <v>0.20600637666786409</v>
      </c>
      <c r="AG426" s="18">
        <v>0.28151238674208279</v>
      </c>
      <c r="AH426" s="18">
        <v>0.14090826338739901</v>
      </c>
    </row>
    <row r="427" spans="2:34" x14ac:dyDescent="0.35">
      <c r="B427" s="17" t="s">
        <v>176</v>
      </c>
      <c r="C427" s="18">
        <v>5.4193692019830951E-2</v>
      </c>
      <c r="D427" s="18">
        <v>5.8207730284164573E-2</v>
      </c>
      <c r="E427" s="18">
        <v>5.0669079658893369E-2</v>
      </c>
      <c r="G427" s="18">
        <v>5.0274846312430219E-2</v>
      </c>
      <c r="H427" s="18">
        <v>6.4629656805140295E-2</v>
      </c>
      <c r="J427" s="18">
        <v>4.5942894112154638E-2</v>
      </c>
      <c r="K427" s="18">
        <v>0</v>
      </c>
      <c r="L427" s="18">
        <v>8.5250956029442188E-2</v>
      </c>
      <c r="M427" s="18">
        <v>4.7890939215611043E-2</v>
      </c>
      <c r="N427" s="18">
        <v>4.6797558399019439E-2</v>
      </c>
      <c r="O427" s="18">
        <v>7.8069353691683593E-2</v>
      </c>
      <c r="P427" s="18">
        <v>7.9878130098000835E-2</v>
      </c>
      <c r="Q427" s="18">
        <v>4.7103085998918839E-2</v>
      </c>
      <c r="R427" s="18">
        <v>2.285581401510996E-2</v>
      </c>
      <c r="S427" s="18">
        <v>9.1409387842991727E-2</v>
      </c>
      <c r="T427" s="18">
        <v>3.1931005003349867E-2</v>
      </c>
      <c r="U427" s="18">
        <v>0</v>
      </c>
      <c r="W427" s="18">
        <v>2.5782365491990089E-2</v>
      </c>
      <c r="X427" s="18">
        <v>8.2394595522808867E-2</v>
      </c>
      <c r="Y427" s="18">
        <v>8.5617631135740044E-2</v>
      </c>
      <c r="Z427" s="18">
        <v>0.1098479209897537</v>
      </c>
      <c r="AA427" s="18">
        <v>2.628581140483402E-2</v>
      </c>
      <c r="AB427" s="18">
        <v>5.6225478475275023E-2</v>
      </c>
      <c r="AC427" s="18">
        <v>3.8113882918588533E-2</v>
      </c>
      <c r="AD427" s="18">
        <v>0.130764855489164</v>
      </c>
      <c r="AE427" s="18">
        <v>0</v>
      </c>
      <c r="AG427" s="18">
        <v>5.4900341203485928E-2</v>
      </c>
      <c r="AH427" s="18">
        <v>4.1321756702035008E-2</v>
      </c>
    </row>
    <row r="428" spans="2:34" x14ac:dyDescent="0.35">
      <c r="B428" s="17" t="s">
        <v>177</v>
      </c>
      <c r="C428" s="18">
        <v>3.6493152098154957E-2</v>
      </c>
      <c r="D428" s="18">
        <v>2.9424184282536181E-2</v>
      </c>
      <c r="E428" s="18">
        <v>4.4877624262472937E-2</v>
      </c>
      <c r="G428" s="18">
        <v>3.7061172834960243E-2</v>
      </c>
      <c r="H428" s="18">
        <v>3.4980501473653267E-2</v>
      </c>
      <c r="J428" s="18">
        <v>0</v>
      </c>
      <c r="K428" s="18">
        <v>5.5136540636662533E-2</v>
      </c>
      <c r="L428" s="18">
        <v>3.1835502309430268E-2</v>
      </c>
      <c r="M428" s="18">
        <v>2.7714312919995231E-2</v>
      </c>
      <c r="N428" s="18">
        <v>4.6797558399019439E-2</v>
      </c>
      <c r="O428" s="18">
        <v>4.9330511441360622E-2</v>
      </c>
      <c r="P428" s="18">
        <v>0</v>
      </c>
      <c r="Q428" s="18">
        <v>7.1785673666864294E-2</v>
      </c>
      <c r="R428" s="18">
        <v>1.8318358509127261E-2</v>
      </c>
      <c r="S428" s="18">
        <v>0</v>
      </c>
      <c r="T428" s="18">
        <v>6.3862010006699749E-2</v>
      </c>
      <c r="U428" s="18">
        <v>0.22204029967238181</v>
      </c>
      <c r="W428" s="18">
        <v>4.9682389326964893E-2</v>
      </c>
      <c r="X428" s="18">
        <v>0</v>
      </c>
      <c r="Y428" s="18">
        <v>7.6573344546860822E-2</v>
      </c>
      <c r="Z428" s="18">
        <v>1.7587902965356391E-2</v>
      </c>
      <c r="AA428" s="18">
        <v>0</v>
      </c>
      <c r="AB428" s="18">
        <v>5.6225478475275023E-2</v>
      </c>
      <c r="AC428" s="18">
        <v>0</v>
      </c>
      <c r="AD428" s="18">
        <v>0</v>
      </c>
      <c r="AE428" s="18">
        <v>0</v>
      </c>
      <c r="AG428" s="18">
        <v>3.782780682117786E-2</v>
      </c>
      <c r="AH428" s="18">
        <v>0</v>
      </c>
    </row>
    <row r="429" spans="2:34" x14ac:dyDescent="0.35">
      <c r="B429" s="17" t="s">
        <v>66</v>
      </c>
      <c r="C429" s="18">
        <v>9.5119231665390436E-2</v>
      </c>
      <c r="D429" s="18">
        <v>6.7488550878004649E-2</v>
      </c>
      <c r="E429" s="18">
        <v>0.1218312195377584</v>
      </c>
      <c r="G429" s="18">
        <v>0.1187135695280967</v>
      </c>
      <c r="H429" s="18">
        <v>3.2287036306718968E-2</v>
      </c>
      <c r="J429" s="18">
        <v>0.13276570656622191</v>
      </c>
      <c r="K429" s="18">
        <v>5.5136540636662533E-2</v>
      </c>
      <c r="L429" s="18">
        <v>4.6640576151675293E-2</v>
      </c>
      <c r="M429" s="18">
        <v>4.4424645699950388E-2</v>
      </c>
      <c r="N429" s="18">
        <v>0.14039267519705831</v>
      </c>
      <c r="O429" s="18">
        <v>7.1959772403572625E-2</v>
      </c>
      <c r="P429" s="18">
        <v>0.14668900616625999</v>
      </c>
      <c r="Q429" s="18">
        <v>0.1542094004173267</v>
      </c>
      <c r="R429" s="18">
        <v>8.234834504847445E-2</v>
      </c>
      <c r="S429" s="18">
        <v>9.9633652649248783E-2</v>
      </c>
      <c r="T429" s="18">
        <v>6.3862010006699749E-2</v>
      </c>
      <c r="U429" s="18">
        <v>0.28897985016380912</v>
      </c>
      <c r="W429" s="18">
        <v>0.17323938476506839</v>
      </c>
      <c r="X429" s="18">
        <v>7.690025459635183E-2</v>
      </c>
      <c r="Y429" s="18">
        <v>1.8412352817462108E-2</v>
      </c>
      <c r="Z429" s="18">
        <v>5.0913119742131328E-2</v>
      </c>
      <c r="AA429" s="18">
        <v>0</v>
      </c>
      <c r="AB429" s="18">
        <v>0</v>
      </c>
      <c r="AC429" s="18">
        <v>0</v>
      </c>
      <c r="AD429" s="18">
        <v>0</v>
      </c>
      <c r="AE429" s="18">
        <v>0</v>
      </c>
      <c r="AG429" s="18">
        <v>9.8598003009972138E-2</v>
      </c>
      <c r="AH429" s="18">
        <v>0</v>
      </c>
    </row>
    <row r="431" spans="2:34" ht="101.5" x14ac:dyDescent="0.35">
      <c r="B431" s="14" t="s">
        <v>179</v>
      </c>
    </row>
    <row r="432" spans="2:34" x14ac:dyDescent="0.35">
      <c r="B432" s="15" t="s">
        <v>18</v>
      </c>
    </row>
    <row r="433" spans="2:34" x14ac:dyDescent="0.35">
      <c r="B433" s="11" t="s">
        <v>59</v>
      </c>
      <c r="C433" s="16">
        <v>501</v>
      </c>
      <c r="D433" s="16">
        <v>264</v>
      </c>
      <c r="E433" s="16">
        <v>233</v>
      </c>
      <c r="G433" s="16">
        <v>355</v>
      </c>
      <c r="H433" s="16">
        <v>146</v>
      </c>
      <c r="J433" s="16">
        <v>48</v>
      </c>
      <c r="K433" s="16">
        <v>37</v>
      </c>
      <c r="L433" s="16">
        <v>103</v>
      </c>
      <c r="M433" s="16">
        <v>43</v>
      </c>
      <c r="N433" s="16">
        <v>21</v>
      </c>
      <c r="O433" s="16">
        <v>39</v>
      </c>
      <c r="P433" s="16">
        <v>59</v>
      </c>
      <c r="Q433" s="16">
        <v>39</v>
      </c>
      <c r="R433" s="16">
        <v>54</v>
      </c>
      <c r="S433" s="16">
        <v>19</v>
      </c>
      <c r="T433" s="16">
        <v>29</v>
      </c>
      <c r="U433" s="16">
        <v>10</v>
      </c>
      <c r="W433" s="16">
        <v>217</v>
      </c>
      <c r="X433" s="16">
        <v>72</v>
      </c>
      <c r="Y433" s="16">
        <v>67</v>
      </c>
      <c r="Z433" s="16">
        <v>52</v>
      </c>
      <c r="AA433" s="16">
        <v>28</v>
      </c>
      <c r="AB433" s="16">
        <v>18</v>
      </c>
      <c r="AC433" s="16">
        <v>24</v>
      </c>
      <c r="AD433" s="16">
        <v>6</v>
      </c>
      <c r="AE433" s="16">
        <v>14</v>
      </c>
      <c r="AG433" s="16">
        <v>478</v>
      </c>
      <c r="AH433" s="16">
        <v>20</v>
      </c>
    </row>
    <row r="434" spans="2:34" x14ac:dyDescent="0.35">
      <c r="B434" s="12" t="s">
        <v>60</v>
      </c>
      <c r="C434" s="16">
        <v>504</v>
      </c>
      <c r="D434" s="16">
        <v>262</v>
      </c>
      <c r="E434" s="16">
        <v>238</v>
      </c>
      <c r="G434" s="16">
        <v>366</v>
      </c>
      <c r="H434" s="16">
        <v>138</v>
      </c>
      <c r="J434" s="16">
        <v>39</v>
      </c>
      <c r="K434" s="16">
        <v>51</v>
      </c>
      <c r="L434" s="16">
        <v>91</v>
      </c>
      <c r="M434" s="16">
        <v>36</v>
      </c>
      <c r="N434" s="16">
        <v>16</v>
      </c>
      <c r="O434" s="16">
        <v>49</v>
      </c>
      <c r="P434" s="16">
        <v>78</v>
      </c>
      <c r="Q434" s="16">
        <v>37</v>
      </c>
      <c r="R434" s="16">
        <v>45</v>
      </c>
      <c r="S434" s="16">
        <v>14</v>
      </c>
      <c r="T434" s="16">
        <v>32</v>
      </c>
      <c r="U434" s="16">
        <v>13</v>
      </c>
      <c r="W434" s="16">
        <v>216</v>
      </c>
      <c r="X434" s="16">
        <v>88</v>
      </c>
      <c r="Y434" s="16">
        <v>79</v>
      </c>
      <c r="Z434" s="16">
        <v>45</v>
      </c>
      <c r="AA434" s="16">
        <v>24</v>
      </c>
      <c r="AB434" s="16">
        <v>15</v>
      </c>
      <c r="AC434" s="16">
        <v>19</v>
      </c>
      <c r="AD434" s="16">
        <v>5</v>
      </c>
      <c r="AE434" s="16">
        <v>10</v>
      </c>
      <c r="AG434" s="16">
        <v>486</v>
      </c>
      <c r="AH434" s="16">
        <v>15</v>
      </c>
    </row>
    <row r="435" spans="2:34" x14ac:dyDescent="0.35">
      <c r="B435" s="17" t="s">
        <v>173</v>
      </c>
      <c r="C435" s="18">
        <v>0.39578150346615121</v>
      </c>
      <c r="D435" s="18">
        <v>0.35713141892486749</v>
      </c>
      <c r="E435" s="18">
        <v>0.44169856293068721</v>
      </c>
      <c r="G435" s="18">
        <v>0.42792415097919467</v>
      </c>
      <c r="H435" s="18">
        <v>0.31018498791075239</v>
      </c>
      <c r="J435" s="18">
        <v>0.40958056633910322</v>
      </c>
      <c r="K435" s="18">
        <v>0.134846772831517</v>
      </c>
      <c r="L435" s="18">
        <v>0.34518913301903381</v>
      </c>
      <c r="M435" s="18">
        <v>0.41004577391614122</v>
      </c>
      <c r="N435" s="18">
        <v>0.49888792831764411</v>
      </c>
      <c r="O435" s="18">
        <v>0.36730119143265771</v>
      </c>
      <c r="P435" s="18">
        <v>0.52995429878675038</v>
      </c>
      <c r="Q435" s="18">
        <v>0.41530204947591098</v>
      </c>
      <c r="R435" s="18">
        <v>0.45074283750879068</v>
      </c>
      <c r="S435" s="18">
        <v>0.34003518403129768</v>
      </c>
      <c r="T435" s="18">
        <v>0.46537393259552712</v>
      </c>
      <c r="U435" s="18">
        <v>0.51102014983619093</v>
      </c>
      <c r="W435" s="18">
        <v>0.39760217286932131</v>
      </c>
      <c r="X435" s="18">
        <v>0.43863963916918941</v>
      </c>
      <c r="Y435" s="18">
        <v>0.42386461341832571</v>
      </c>
      <c r="Z435" s="18">
        <v>0.31801293688855548</v>
      </c>
      <c r="AA435" s="18">
        <v>0.29939560038089891</v>
      </c>
      <c r="AB435" s="18">
        <v>0.25676135392109872</v>
      </c>
      <c r="AC435" s="18">
        <v>0.42354168124501052</v>
      </c>
      <c r="AD435" s="18">
        <v>0.18620210267376491</v>
      </c>
      <c r="AE435" s="18">
        <v>0.42340574864098568</v>
      </c>
      <c r="AG435" s="18">
        <v>0.39379316486649862</v>
      </c>
      <c r="AH435" s="18">
        <v>0.34844928338258641</v>
      </c>
    </row>
    <row r="436" spans="2:34" x14ac:dyDescent="0.35">
      <c r="B436" s="17" t="s">
        <v>174</v>
      </c>
      <c r="C436" s="18">
        <v>0.31063065680407048</v>
      </c>
      <c r="D436" s="18">
        <v>0.32189496222947322</v>
      </c>
      <c r="E436" s="18">
        <v>0.30335653233123222</v>
      </c>
      <c r="G436" s="18">
        <v>0.28320240586393602</v>
      </c>
      <c r="H436" s="18">
        <v>0.38367263964950549</v>
      </c>
      <c r="J436" s="18">
        <v>0.38273874527496071</v>
      </c>
      <c r="K436" s="18">
        <v>0.5373285621086471</v>
      </c>
      <c r="L436" s="18">
        <v>0.29577813743406739</v>
      </c>
      <c r="M436" s="18">
        <v>0.34949007188968761</v>
      </c>
      <c r="N436" s="18">
        <v>0.181680933516503</v>
      </c>
      <c r="O436" s="18">
        <v>0.31634940428367092</v>
      </c>
      <c r="P436" s="18">
        <v>0.2807743140099363</v>
      </c>
      <c r="Q436" s="18">
        <v>0.22803409764401281</v>
      </c>
      <c r="R436" s="18">
        <v>0.26103378212686629</v>
      </c>
      <c r="S436" s="18">
        <v>0.31535593858639349</v>
      </c>
      <c r="T436" s="18">
        <v>0.15145193991274319</v>
      </c>
      <c r="U436" s="18">
        <v>0.31102014983619092</v>
      </c>
      <c r="W436" s="18">
        <v>0.2865678463449795</v>
      </c>
      <c r="X436" s="18">
        <v>0.33635465194470132</v>
      </c>
      <c r="Y436" s="18">
        <v>0.24517172862395289</v>
      </c>
      <c r="Z436" s="18">
        <v>0.34969789245368421</v>
      </c>
      <c r="AA436" s="18">
        <v>0.44186533945304712</v>
      </c>
      <c r="AB436" s="18">
        <v>0.41533114304865032</v>
      </c>
      <c r="AC436" s="18">
        <v>0.38079504728336427</v>
      </c>
      <c r="AD436" s="18">
        <v>0.34360896334371038</v>
      </c>
      <c r="AE436" s="18">
        <v>0.40270547531913398</v>
      </c>
      <c r="AG436" s="18">
        <v>0.31013846533086609</v>
      </c>
      <c r="AH436" s="18">
        <v>0.3840309493491979</v>
      </c>
    </row>
    <row r="437" spans="2:34" x14ac:dyDescent="0.35">
      <c r="B437" s="17" t="s">
        <v>175</v>
      </c>
      <c r="C437" s="18">
        <v>0.16789026484449521</v>
      </c>
      <c r="D437" s="18">
        <v>0.19192346741238059</v>
      </c>
      <c r="E437" s="18">
        <v>0.13613995937783191</v>
      </c>
      <c r="G437" s="18">
        <v>0.15700029466787599</v>
      </c>
      <c r="H437" s="18">
        <v>0.1968904740289612</v>
      </c>
      <c r="J437" s="18">
        <v>0.1519568415217758</v>
      </c>
      <c r="K437" s="18">
        <v>0.15786200968909461</v>
      </c>
      <c r="L437" s="18">
        <v>0.22130824563778639</v>
      </c>
      <c r="M437" s="18">
        <v>9.2517764177090261E-2</v>
      </c>
      <c r="N437" s="18">
        <v>0.13610381135203181</v>
      </c>
      <c r="O437" s="18">
        <v>0.18283995786251581</v>
      </c>
      <c r="P437" s="18">
        <v>0.13729170130587839</v>
      </c>
      <c r="Q437" s="18">
        <v>0.17618216905909381</v>
      </c>
      <c r="R437" s="18">
        <v>0.12957623558629719</v>
      </c>
      <c r="S437" s="18">
        <v>0.14533834657074471</v>
      </c>
      <c r="T437" s="18">
        <v>0.29001685887554118</v>
      </c>
      <c r="U437" s="18">
        <v>8.8979850163809091E-2</v>
      </c>
      <c r="W437" s="18">
        <v>0.18263926266380501</v>
      </c>
      <c r="X437" s="18">
        <v>8.7215747280580569E-2</v>
      </c>
      <c r="Y437" s="18">
        <v>0.20559738791004489</v>
      </c>
      <c r="Z437" s="18">
        <v>0.19438584657915209</v>
      </c>
      <c r="AA437" s="18">
        <v>0.17224386875840919</v>
      </c>
      <c r="AB437" s="18">
        <v>0.21545654607970091</v>
      </c>
      <c r="AC437" s="18">
        <v>0.1552079599623884</v>
      </c>
      <c r="AD437" s="18">
        <v>0.33942407849336059</v>
      </c>
      <c r="AE437" s="18">
        <v>5.6738404456244632E-2</v>
      </c>
      <c r="AG437" s="18">
        <v>0.16952222529073691</v>
      </c>
      <c r="AH437" s="18">
        <v>0.1460672122770926</v>
      </c>
    </row>
    <row r="438" spans="2:34" x14ac:dyDescent="0.35">
      <c r="B438" s="17" t="s">
        <v>176</v>
      </c>
      <c r="C438" s="18">
        <v>5.0234715189497861E-2</v>
      </c>
      <c r="D438" s="18">
        <v>4.7648609981715682E-2</v>
      </c>
      <c r="E438" s="18">
        <v>5.3910822566645547E-2</v>
      </c>
      <c r="G438" s="18">
        <v>4.9137619003232241E-2</v>
      </c>
      <c r="H438" s="18">
        <v>5.3156304356517942E-2</v>
      </c>
      <c r="J438" s="18">
        <v>0</v>
      </c>
      <c r="K438" s="18">
        <v>8.725784441574741E-2</v>
      </c>
      <c r="L438" s="18">
        <v>3.8524870267725039E-2</v>
      </c>
      <c r="M438" s="18">
        <v>4.2591128407119837E-2</v>
      </c>
      <c r="N438" s="18">
        <v>0.13652976841480141</v>
      </c>
      <c r="O438" s="18">
        <v>0.1108801854589432</v>
      </c>
      <c r="P438" s="18">
        <v>0</v>
      </c>
      <c r="Q438" s="18">
        <v>7.5637458739546179E-2</v>
      </c>
      <c r="R438" s="18">
        <v>5.3442985714461017E-2</v>
      </c>
      <c r="S438" s="18">
        <v>0.13711408176448761</v>
      </c>
      <c r="T438" s="18">
        <v>2.929525860948877E-2</v>
      </c>
      <c r="U438" s="18">
        <v>0</v>
      </c>
      <c r="W438" s="18">
        <v>3.6167811907332023E-2</v>
      </c>
      <c r="X438" s="18">
        <v>5.0196316943848407E-2</v>
      </c>
      <c r="Y438" s="18">
        <v>4.6258158548340707E-2</v>
      </c>
      <c r="Z438" s="18">
        <v>0.1128590986900605</v>
      </c>
      <c r="AA438" s="18">
        <v>5.4505873557144563E-2</v>
      </c>
      <c r="AB438" s="18">
        <v>0.11245095695055</v>
      </c>
      <c r="AC438" s="18">
        <v>4.0455311509236737E-2</v>
      </c>
      <c r="AD438" s="18">
        <v>0</v>
      </c>
      <c r="AE438" s="18">
        <v>6.0411967127390741E-2</v>
      </c>
      <c r="AG438" s="18">
        <v>5.0796573725561463E-2</v>
      </c>
      <c r="AH438" s="18">
        <v>4.1321756702035008E-2</v>
      </c>
    </row>
    <row r="439" spans="2:34" x14ac:dyDescent="0.35">
      <c r="B439" s="17" t="s">
        <v>177</v>
      </c>
      <c r="C439" s="18">
        <v>2.461188560890119E-2</v>
      </c>
      <c r="D439" s="18">
        <v>3.5443738663267027E-2</v>
      </c>
      <c r="E439" s="18">
        <v>1.309335959533561E-2</v>
      </c>
      <c r="G439" s="18">
        <v>2.6403542362609309E-2</v>
      </c>
      <c r="H439" s="18">
        <v>1.9840667708245101E-2</v>
      </c>
      <c r="J439" s="18">
        <v>0</v>
      </c>
      <c r="K439" s="18">
        <v>2.756827031833127E-2</v>
      </c>
      <c r="L439" s="18">
        <v>4.3474190716463211E-2</v>
      </c>
      <c r="M439" s="18">
        <v>5.5428625839990447E-2</v>
      </c>
      <c r="N439" s="18">
        <v>0</v>
      </c>
      <c r="O439" s="18">
        <v>0</v>
      </c>
      <c r="P439" s="18">
        <v>0</v>
      </c>
      <c r="Q439" s="18">
        <v>5.5479049745544871E-2</v>
      </c>
      <c r="R439" s="18">
        <v>2.285581401510996E-2</v>
      </c>
      <c r="S439" s="18">
        <v>6.2156449047076491E-2</v>
      </c>
      <c r="T439" s="18">
        <v>3.1931005003349867E-2</v>
      </c>
      <c r="U439" s="18">
        <v>0</v>
      </c>
      <c r="W439" s="18">
        <v>1.5552994623424519E-2</v>
      </c>
      <c r="X439" s="18">
        <v>3.4646940847660568E-2</v>
      </c>
      <c r="Y439" s="18">
        <v>6.5987088837238236E-2</v>
      </c>
      <c r="Z439" s="18">
        <v>0</v>
      </c>
      <c r="AA439" s="18">
        <v>3.1989317850500389E-2</v>
      </c>
      <c r="AB439" s="18">
        <v>0</v>
      </c>
      <c r="AC439" s="18">
        <v>0</v>
      </c>
      <c r="AD439" s="18">
        <v>0</v>
      </c>
      <c r="AE439" s="18">
        <v>0</v>
      </c>
      <c r="AG439" s="18">
        <v>2.551200980979421E-2</v>
      </c>
      <c r="AH439" s="18">
        <v>0</v>
      </c>
    </row>
    <row r="440" spans="2:34" x14ac:dyDescent="0.35">
      <c r="B440" s="17" t="s">
        <v>66</v>
      </c>
      <c r="C440" s="18">
        <v>5.0850974086884243E-2</v>
      </c>
      <c r="D440" s="18">
        <v>4.5957802788295928E-2</v>
      </c>
      <c r="E440" s="18">
        <v>5.1800763198267527E-2</v>
      </c>
      <c r="G440" s="18">
        <v>5.6331987123151919E-2</v>
      </c>
      <c r="H440" s="18">
        <v>3.6254926346017728E-2</v>
      </c>
      <c r="J440" s="18">
        <v>5.5723846864160473E-2</v>
      </c>
      <c r="K440" s="18">
        <v>5.5136540636662533E-2</v>
      </c>
      <c r="L440" s="18">
        <v>5.5725422924923933E-2</v>
      </c>
      <c r="M440" s="18">
        <v>4.9926635769970418E-2</v>
      </c>
      <c r="N440" s="18">
        <v>4.6797558399019439E-2</v>
      </c>
      <c r="O440" s="18">
        <v>2.262926096221202E-2</v>
      </c>
      <c r="P440" s="18">
        <v>5.1979685897435068E-2</v>
      </c>
      <c r="Q440" s="18">
        <v>4.9365175335890923E-2</v>
      </c>
      <c r="R440" s="18">
        <v>8.234834504847445E-2</v>
      </c>
      <c r="S440" s="18">
        <v>0</v>
      </c>
      <c r="T440" s="18">
        <v>3.1931005003349867E-2</v>
      </c>
      <c r="U440" s="18">
        <v>8.8979850163809091E-2</v>
      </c>
      <c r="W440" s="18">
        <v>8.1469911591137589E-2</v>
      </c>
      <c r="X440" s="18">
        <v>5.2946703814019849E-2</v>
      </c>
      <c r="Y440" s="18">
        <v>1.3121022662097701E-2</v>
      </c>
      <c r="Z440" s="18">
        <v>2.5044225388547819E-2</v>
      </c>
      <c r="AA440" s="18">
        <v>0</v>
      </c>
      <c r="AB440" s="18">
        <v>0</v>
      </c>
      <c r="AC440" s="18">
        <v>0</v>
      </c>
      <c r="AD440" s="18">
        <v>0.130764855489164</v>
      </c>
      <c r="AE440" s="18">
        <v>5.6738404456244632E-2</v>
      </c>
      <c r="AG440" s="18">
        <v>5.0237560976542743E-2</v>
      </c>
      <c r="AH440" s="18">
        <v>8.0130798289088215E-2</v>
      </c>
    </row>
    <row r="442" spans="2:34" ht="43.5" x14ac:dyDescent="0.35">
      <c r="B442" s="14" t="s">
        <v>180</v>
      </c>
    </row>
    <row r="443" spans="2:34" x14ac:dyDescent="0.35">
      <c r="B443" s="15" t="s">
        <v>18</v>
      </c>
    </row>
    <row r="444" spans="2:34" x14ac:dyDescent="0.35">
      <c r="B444" s="11" t="s">
        <v>59</v>
      </c>
      <c r="C444" s="16">
        <v>501</v>
      </c>
      <c r="D444" s="16">
        <v>264</v>
      </c>
      <c r="E444" s="16">
        <v>233</v>
      </c>
      <c r="G444" s="16">
        <v>355</v>
      </c>
      <c r="H444" s="16">
        <v>146</v>
      </c>
      <c r="J444" s="16">
        <v>48</v>
      </c>
      <c r="K444" s="16">
        <v>37</v>
      </c>
      <c r="L444" s="16">
        <v>103</v>
      </c>
      <c r="M444" s="16">
        <v>43</v>
      </c>
      <c r="N444" s="16">
        <v>21</v>
      </c>
      <c r="O444" s="16">
        <v>39</v>
      </c>
      <c r="P444" s="16">
        <v>59</v>
      </c>
      <c r="Q444" s="16">
        <v>39</v>
      </c>
      <c r="R444" s="16">
        <v>54</v>
      </c>
      <c r="S444" s="16">
        <v>19</v>
      </c>
      <c r="T444" s="16">
        <v>29</v>
      </c>
      <c r="U444" s="16">
        <v>10</v>
      </c>
      <c r="W444" s="16">
        <v>217</v>
      </c>
      <c r="X444" s="16">
        <v>72</v>
      </c>
      <c r="Y444" s="16">
        <v>67</v>
      </c>
      <c r="Z444" s="16">
        <v>52</v>
      </c>
      <c r="AA444" s="16">
        <v>28</v>
      </c>
      <c r="AB444" s="16">
        <v>18</v>
      </c>
      <c r="AC444" s="16">
        <v>24</v>
      </c>
      <c r="AD444" s="16">
        <v>6</v>
      </c>
      <c r="AE444" s="16">
        <v>14</v>
      </c>
      <c r="AG444" s="16">
        <v>478</v>
      </c>
      <c r="AH444" s="16">
        <v>20</v>
      </c>
    </row>
    <row r="445" spans="2:34" x14ac:dyDescent="0.35">
      <c r="B445" s="12" t="s">
        <v>60</v>
      </c>
      <c r="C445" s="16">
        <v>504</v>
      </c>
      <c r="D445" s="16">
        <v>262</v>
      </c>
      <c r="E445" s="16">
        <v>238</v>
      </c>
      <c r="G445" s="16">
        <v>366</v>
      </c>
      <c r="H445" s="16">
        <v>138</v>
      </c>
      <c r="J445" s="16">
        <v>39</v>
      </c>
      <c r="K445" s="16">
        <v>51</v>
      </c>
      <c r="L445" s="16">
        <v>91</v>
      </c>
      <c r="M445" s="16">
        <v>36</v>
      </c>
      <c r="N445" s="16">
        <v>16</v>
      </c>
      <c r="O445" s="16">
        <v>49</v>
      </c>
      <c r="P445" s="16">
        <v>78</v>
      </c>
      <c r="Q445" s="16">
        <v>37</v>
      </c>
      <c r="R445" s="16">
        <v>45</v>
      </c>
      <c r="S445" s="16">
        <v>14</v>
      </c>
      <c r="T445" s="16">
        <v>32</v>
      </c>
      <c r="U445" s="16">
        <v>13</v>
      </c>
      <c r="W445" s="16">
        <v>216</v>
      </c>
      <c r="X445" s="16">
        <v>88</v>
      </c>
      <c r="Y445" s="16">
        <v>79</v>
      </c>
      <c r="Z445" s="16">
        <v>45</v>
      </c>
      <c r="AA445" s="16">
        <v>24</v>
      </c>
      <c r="AB445" s="16">
        <v>15</v>
      </c>
      <c r="AC445" s="16">
        <v>19</v>
      </c>
      <c r="AD445" s="16">
        <v>5</v>
      </c>
      <c r="AE445" s="16">
        <v>10</v>
      </c>
      <c r="AG445" s="16">
        <v>486</v>
      </c>
      <c r="AH445" s="16">
        <v>15</v>
      </c>
    </row>
    <row r="446" spans="2:34" ht="72.5" x14ac:dyDescent="0.35">
      <c r="B446" s="17" t="s">
        <v>181</v>
      </c>
      <c r="C446" s="18">
        <v>0.40351408996986299</v>
      </c>
      <c r="D446" s="18">
        <v>0.37786713752600681</v>
      </c>
      <c r="E446" s="18">
        <v>0.42996737268563168</v>
      </c>
      <c r="G446" s="18">
        <v>0.40590010543789179</v>
      </c>
      <c r="H446" s="18">
        <v>0.39716008288187632</v>
      </c>
      <c r="J446" s="18">
        <v>0.34400820026944717</v>
      </c>
      <c r="K446" s="18">
        <v>0.52522791642700051</v>
      </c>
      <c r="L446" s="18">
        <v>0.35605783169109612</v>
      </c>
      <c r="M446" s="18">
        <v>0.48015047417325568</v>
      </c>
      <c r="N446" s="18">
        <v>0.49337862823806938</v>
      </c>
      <c r="O446" s="18">
        <v>0.45148012641245228</v>
      </c>
      <c r="P446" s="18">
        <v>0.37680581041683447</v>
      </c>
      <c r="Q446" s="18">
        <v>0.41259223044973259</v>
      </c>
      <c r="R446" s="18">
        <v>0.32856387326380349</v>
      </c>
      <c r="S446" s="18">
        <v>0.36059907156000692</v>
      </c>
      <c r="T446" s="18">
        <v>0.47386765758690808</v>
      </c>
      <c r="U446" s="18">
        <v>0.2</v>
      </c>
      <c r="W446" s="18">
        <v>0.36087402938880808</v>
      </c>
      <c r="X446" s="18">
        <v>0.41567919847232399</v>
      </c>
      <c r="Y446" s="18">
        <v>0.36983557853398258</v>
      </c>
      <c r="Z446" s="18">
        <v>0.35760859255871608</v>
      </c>
      <c r="AA446" s="18">
        <v>0.54474502585024642</v>
      </c>
      <c r="AB446" s="18">
        <v>0.44712006943957311</v>
      </c>
      <c r="AC446" s="18">
        <v>0.56589217577619366</v>
      </c>
      <c r="AD446" s="18">
        <v>0.52562618116712545</v>
      </c>
      <c r="AE446" s="18">
        <v>0.7335816562047448</v>
      </c>
      <c r="AG446" s="18">
        <v>0.3919499624301408</v>
      </c>
      <c r="AH446" s="18">
        <v>0.66786762690982726</v>
      </c>
    </row>
    <row r="447" spans="2:34" ht="72.5" x14ac:dyDescent="0.35">
      <c r="B447" s="17" t="s">
        <v>182</v>
      </c>
      <c r="C447" s="18">
        <v>0.31209658137853119</v>
      </c>
      <c r="D447" s="18">
        <v>0.34835314041455739</v>
      </c>
      <c r="E447" s="18">
        <v>0.27374552567223842</v>
      </c>
      <c r="G447" s="18">
        <v>0.25833004067718313</v>
      </c>
      <c r="H447" s="18">
        <v>0.45527795857016778</v>
      </c>
      <c r="J447" s="18">
        <v>0.2329075144276247</v>
      </c>
      <c r="K447" s="18">
        <v>0.27496553364131671</v>
      </c>
      <c r="L447" s="18">
        <v>0.34492935480205578</v>
      </c>
      <c r="M447" s="18">
        <v>0.29772629732699202</v>
      </c>
      <c r="N447" s="18">
        <v>0.14039267519705831</v>
      </c>
      <c r="O447" s="18">
        <v>0.2568357250245567</v>
      </c>
      <c r="P447" s="18">
        <v>0.40059150915693748</v>
      </c>
      <c r="Q447" s="18">
        <v>0.2031268460640113</v>
      </c>
      <c r="R447" s="18">
        <v>0.35397330069490901</v>
      </c>
      <c r="S447" s="18">
        <v>0.44835788794775261</v>
      </c>
      <c r="T447" s="18">
        <v>0.35329445052397451</v>
      </c>
      <c r="U447" s="18">
        <v>0.31102014983619097</v>
      </c>
      <c r="W447" s="18">
        <v>0.2463788664852409</v>
      </c>
      <c r="X447" s="18">
        <v>0.33294284267244489</v>
      </c>
      <c r="Y447" s="18">
        <v>0.35428663567694813</v>
      </c>
      <c r="Z447" s="18">
        <v>0.49222360910333718</v>
      </c>
      <c r="AA447" s="18">
        <v>0.28035742436312588</v>
      </c>
      <c r="AB447" s="18">
        <v>0.49665445208515169</v>
      </c>
      <c r="AC447" s="18">
        <v>0.32242873707260938</v>
      </c>
      <c r="AD447" s="18">
        <v>0.47437381883287433</v>
      </c>
      <c r="AE447" s="18">
        <v>0.2096799393390103</v>
      </c>
      <c r="AG447" s="18">
        <v>0.31445762062481297</v>
      </c>
      <c r="AH447" s="18">
        <v>0.29332333150311968</v>
      </c>
    </row>
    <row r="448" spans="2:34" ht="29" x14ac:dyDescent="0.35">
      <c r="B448" s="17" t="s">
        <v>183</v>
      </c>
      <c r="C448" s="18">
        <v>0.18182432531242401</v>
      </c>
      <c r="D448" s="18">
        <v>0.1714790195608874</v>
      </c>
      <c r="E448" s="18">
        <v>0.19173838676693061</v>
      </c>
      <c r="G448" s="18">
        <v>0.21324152527522691</v>
      </c>
      <c r="H448" s="18">
        <v>9.8159691145874778E-2</v>
      </c>
      <c r="J448" s="18">
        <v>0.29219184317359559</v>
      </c>
      <c r="K448" s="18">
        <v>8.9533468658357596E-2</v>
      </c>
      <c r="L448" s="18">
        <v>0.1871612532663707</v>
      </c>
      <c r="M448" s="18">
        <v>0.111061614249876</v>
      </c>
      <c r="N448" s="18">
        <v>0.27649648654908998</v>
      </c>
      <c r="O448" s="18">
        <v>0.15206512085372451</v>
      </c>
      <c r="P448" s="18">
        <v>0.17062299452879301</v>
      </c>
      <c r="Q448" s="18">
        <v>0.17459247332338401</v>
      </c>
      <c r="R448" s="18">
        <v>0.20755267498652369</v>
      </c>
      <c r="S448" s="18">
        <v>0.1910430404922405</v>
      </c>
      <c r="T448" s="18">
        <v>0.17283789188911741</v>
      </c>
      <c r="U448" s="18">
        <v>0.37795970032761822</v>
      </c>
      <c r="W448" s="18">
        <v>0.23988862174536529</v>
      </c>
      <c r="X448" s="18">
        <v>0.17286441932837371</v>
      </c>
      <c r="Y448" s="18">
        <v>0.15922152428649</v>
      </c>
      <c r="Z448" s="18">
        <v>0.1096080275060502</v>
      </c>
      <c r="AA448" s="18">
        <v>0.17489754978662769</v>
      </c>
      <c r="AB448" s="18">
        <v>5.6225478475275023E-2</v>
      </c>
      <c r="AC448" s="18">
        <v>7.3683803501945783E-2</v>
      </c>
      <c r="AD448" s="18">
        <v>0</v>
      </c>
      <c r="AE448" s="18">
        <v>5.6738404456244632E-2</v>
      </c>
      <c r="AG448" s="18">
        <v>0.18727632995720289</v>
      </c>
      <c r="AH448" s="18">
        <v>3.8809041587053221E-2</v>
      </c>
    </row>
    <row r="449" spans="2:34" x14ac:dyDescent="0.35">
      <c r="B449" s="17" t="s">
        <v>66</v>
      </c>
      <c r="C449" s="18">
        <v>0.10256500333918191</v>
      </c>
      <c r="D449" s="18">
        <v>0.1023007024985485</v>
      </c>
      <c r="E449" s="18">
        <v>0.1045487148751994</v>
      </c>
      <c r="G449" s="18">
        <v>0.12252832860969839</v>
      </c>
      <c r="H449" s="18">
        <v>4.9402267402081132E-2</v>
      </c>
      <c r="J449" s="18">
        <v>0.1308924421293326</v>
      </c>
      <c r="K449" s="18">
        <v>0.11027308127332509</v>
      </c>
      <c r="L449" s="18">
        <v>0.1118515602404772</v>
      </c>
      <c r="M449" s="18">
        <v>0.111061614249876</v>
      </c>
      <c r="N449" s="18">
        <v>8.9732210015781952E-2</v>
      </c>
      <c r="O449" s="18">
        <v>0.1396190277092661</v>
      </c>
      <c r="P449" s="18">
        <v>5.1979685897435068E-2</v>
      </c>
      <c r="Q449" s="18">
        <v>0.2096884501628716</v>
      </c>
      <c r="R449" s="18">
        <v>0.10991015105476359</v>
      </c>
      <c r="S449" s="18">
        <v>0</v>
      </c>
      <c r="T449" s="18">
        <v>0</v>
      </c>
      <c r="U449" s="18">
        <v>0.11102014983619091</v>
      </c>
      <c r="W449" s="18">
        <v>0.15285848238058569</v>
      </c>
      <c r="X449" s="18">
        <v>7.8513539526857468E-2</v>
      </c>
      <c r="Y449" s="18">
        <v>0.11665626150257929</v>
      </c>
      <c r="Z449" s="18">
        <v>4.0559770831896498E-2</v>
      </c>
      <c r="AA449" s="18">
        <v>0</v>
      </c>
      <c r="AB449" s="18">
        <v>0</v>
      </c>
      <c r="AC449" s="18">
        <v>3.7995283649251067E-2</v>
      </c>
      <c r="AD449" s="18">
        <v>0</v>
      </c>
      <c r="AE449" s="18">
        <v>0</v>
      </c>
      <c r="AG449" s="18">
        <v>0.1063160869878432</v>
      </c>
      <c r="AH449" s="18">
        <v>0</v>
      </c>
    </row>
    <row r="451" spans="2:34" ht="203" x14ac:dyDescent="0.35">
      <c r="B451" s="14" t="s">
        <v>184</v>
      </c>
    </row>
    <row r="452" spans="2:34" x14ac:dyDescent="0.35">
      <c r="B452" s="15" t="s">
        <v>18</v>
      </c>
    </row>
    <row r="453" spans="2:34" x14ac:dyDescent="0.35">
      <c r="B453" s="11" t="s">
        <v>59</v>
      </c>
      <c r="C453" s="16">
        <v>501</v>
      </c>
      <c r="D453" s="16">
        <v>264</v>
      </c>
      <c r="E453" s="16">
        <v>233</v>
      </c>
      <c r="G453" s="16">
        <v>355</v>
      </c>
      <c r="H453" s="16">
        <v>146</v>
      </c>
      <c r="J453" s="16">
        <v>48</v>
      </c>
      <c r="K453" s="16">
        <v>37</v>
      </c>
      <c r="L453" s="16">
        <v>103</v>
      </c>
      <c r="M453" s="16">
        <v>43</v>
      </c>
      <c r="N453" s="16">
        <v>21</v>
      </c>
      <c r="O453" s="16">
        <v>39</v>
      </c>
      <c r="P453" s="16">
        <v>59</v>
      </c>
      <c r="Q453" s="16">
        <v>39</v>
      </c>
      <c r="R453" s="16">
        <v>54</v>
      </c>
      <c r="S453" s="16">
        <v>19</v>
      </c>
      <c r="T453" s="16">
        <v>29</v>
      </c>
      <c r="U453" s="16">
        <v>10</v>
      </c>
      <c r="W453" s="16">
        <v>217</v>
      </c>
      <c r="X453" s="16">
        <v>72</v>
      </c>
      <c r="Y453" s="16">
        <v>67</v>
      </c>
      <c r="Z453" s="16">
        <v>52</v>
      </c>
      <c r="AA453" s="16">
        <v>28</v>
      </c>
      <c r="AB453" s="16">
        <v>18</v>
      </c>
      <c r="AC453" s="16">
        <v>24</v>
      </c>
      <c r="AD453" s="16">
        <v>6</v>
      </c>
      <c r="AE453" s="16">
        <v>14</v>
      </c>
      <c r="AG453" s="16">
        <v>478</v>
      </c>
      <c r="AH453" s="16">
        <v>20</v>
      </c>
    </row>
    <row r="454" spans="2:34" x14ac:dyDescent="0.35">
      <c r="B454" s="12" t="s">
        <v>60</v>
      </c>
      <c r="C454" s="16">
        <v>504</v>
      </c>
      <c r="D454" s="16">
        <v>262</v>
      </c>
      <c r="E454" s="16">
        <v>238</v>
      </c>
      <c r="G454" s="16">
        <v>366</v>
      </c>
      <c r="H454" s="16">
        <v>138</v>
      </c>
      <c r="J454" s="16">
        <v>39</v>
      </c>
      <c r="K454" s="16">
        <v>51</v>
      </c>
      <c r="L454" s="16">
        <v>91</v>
      </c>
      <c r="M454" s="16">
        <v>36</v>
      </c>
      <c r="N454" s="16">
        <v>16</v>
      </c>
      <c r="O454" s="16">
        <v>49</v>
      </c>
      <c r="P454" s="16">
        <v>78</v>
      </c>
      <c r="Q454" s="16">
        <v>37</v>
      </c>
      <c r="R454" s="16">
        <v>45</v>
      </c>
      <c r="S454" s="16">
        <v>14</v>
      </c>
      <c r="T454" s="16">
        <v>32</v>
      </c>
      <c r="U454" s="16">
        <v>13</v>
      </c>
      <c r="W454" s="16">
        <v>216</v>
      </c>
      <c r="X454" s="16">
        <v>88</v>
      </c>
      <c r="Y454" s="16">
        <v>79</v>
      </c>
      <c r="Z454" s="16">
        <v>45</v>
      </c>
      <c r="AA454" s="16">
        <v>24</v>
      </c>
      <c r="AB454" s="16">
        <v>15</v>
      </c>
      <c r="AC454" s="16">
        <v>19</v>
      </c>
      <c r="AD454" s="16">
        <v>5</v>
      </c>
      <c r="AE454" s="16">
        <v>10</v>
      </c>
      <c r="AG454" s="16">
        <v>486</v>
      </c>
      <c r="AH454" s="16">
        <v>15</v>
      </c>
    </row>
    <row r="455" spans="2:34" ht="43.5" x14ac:dyDescent="0.35">
      <c r="B455" s="17" t="s">
        <v>185</v>
      </c>
      <c r="C455" s="18">
        <v>0.38546296227555349</v>
      </c>
      <c r="D455" s="18">
        <v>0.3775701616021867</v>
      </c>
      <c r="E455" s="18">
        <v>0.39734921044637711</v>
      </c>
      <c r="G455" s="18">
        <v>0.38663398589371639</v>
      </c>
      <c r="H455" s="18">
        <v>0.38234450287337962</v>
      </c>
      <c r="J455" s="18">
        <v>0.37866764774116451</v>
      </c>
      <c r="K455" s="18">
        <v>0.36078817878071212</v>
      </c>
      <c r="L455" s="18">
        <v>0.39948025229405593</v>
      </c>
      <c r="M455" s="18">
        <v>0.38783345106616601</v>
      </c>
      <c r="N455" s="18">
        <v>0.43620975570369602</v>
      </c>
      <c r="O455" s="18">
        <v>0.42315600321297142</v>
      </c>
      <c r="P455" s="18">
        <v>0.38696221394114061</v>
      </c>
      <c r="Q455" s="18">
        <v>0.34918494664676802</v>
      </c>
      <c r="R455" s="18">
        <v>0.36640467711540609</v>
      </c>
      <c r="S455" s="18">
        <v>0.36106063250788928</v>
      </c>
      <c r="T455" s="18">
        <v>0.37731614889420978</v>
      </c>
      <c r="U455" s="18">
        <v>0.40000000000000008</v>
      </c>
      <c r="W455" s="18">
        <v>0.38918497172285088</v>
      </c>
      <c r="X455" s="18">
        <v>0.36702905172036782</v>
      </c>
      <c r="Y455" s="18">
        <v>0.34030042585689241</v>
      </c>
      <c r="Z455" s="18">
        <v>0.48922722966196558</v>
      </c>
      <c r="AA455" s="18">
        <v>0.18773032713604829</v>
      </c>
      <c r="AB455" s="18">
        <v>0.28684030787694947</v>
      </c>
      <c r="AC455" s="18">
        <v>0.57106764076623406</v>
      </c>
      <c r="AD455" s="18">
        <v>0.47437381883287433</v>
      </c>
      <c r="AE455" s="18">
        <v>0.60866008700675134</v>
      </c>
      <c r="AG455" s="18">
        <v>0.38030240825878509</v>
      </c>
      <c r="AH455" s="18">
        <v>0.56622556221683207</v>
      </c>
    </row>
    <row r="456" spans="2:34" ht="58" x14ac:dyDescent="0.35">
      <c r="B456" s="17" t="s">
        <v>186</v>
      </c>
      <c r="C456" s="18">
        <v>0.370114462638926</v>
      </c>
      <c r="D456" s="18">
        <v>0.35066088935760531</v>
      </c>
      <c r="E456" s="18">
        <v>0.39763919758015581</v>
      </c>
      <c r="G456" s="18">
        <v>0.34457067015354442</v>
      </c>
      <c r="H456" s="18">
        <v>0.43813809479093141</v>
      </c>
      <c r="J456" s="18">
        <v>0.40736362654921432</v>
      </c>
      <c r="K456" s="18">
        <v>0.5211401979789001</v>
      </c>
      <c r="L456" s="18">
        <v>0.37135923085129141</v>
      </c>
      <c r="M456" s="18">
        <v>0.34544450192057502</v>
      </c>
      <c r="N456" s="18">
        <v>0.43498931946914782</v>
      </c>
      <c r="O456" s="18">
        <v>0.29779372985110147</v>
      </c>
      <c r="P456" s="18">
        <v>0.40470425461740023</v>
      </c>
      <c r="Q456" s="18">
        <v>0.36956801955282531</v>
      </c>
      <c r="R456" s="18">
        <v>0.28420177181623102</v>
      </c>
      <c r="S456" s="18">
        <v>0.26553911226176907</v>
      </c>
      <c r="T456" s="18">
        <v>0.41979220692453539</v>
      </c>
      <c r="U456" s="18">
        <v>0</v>
      </c>
      <c r="W456" s="18">
        <v>0.31807926551581328</v>
      </c>
      <c r="X456" s="18">
        <v>0.44263163789622129</v>
      </c>
      <c r="Y456" s="18">
        <v>0.33490145545339678</v>
      </c>
      <c r="Z456" s="18">
        <v>0.39683907240248228</v>
      </c>
      <c r="AA456" s="18">
        <v>0.35612556779389692</v>
      </c>
      <c r="AB456" s="18">
        <v>0.39787513158033261</v>
      </c>
      <c r="AC456" s="18">
        <v>0.65260256339600198</v>
      </c>
      <c r="AD456" s="18">
        <v>0.43322168222680169</v>
      </c>
      <c r="AE456" s="18">
        <v>0.53343786429937901</v>
      </c>
      <c r="AG456" s="18">
        <v>0.36816385121495021</v>
      </c>
      <c r="AH456" s="18">
        <v>0.50176950296697942</v>
      </c>
    </row>
    <row r="457" spans="2:34" ht="58" x14ac:dyDescent="0.35">
      <c r="B457" s="17" t="s">
        <v>187</v>
      </c>
      <c r="C457" s="18">
        <v>0.35383535979763281</v>
      </c>
      <c r="D457" s="18">
        <v>0.35551088383654778</v>
      </c>
      <c r="E457" s="18">
        <v>0.35466591007015441</v>
      </c>
      <c r="G457" s="18">
        <v>0.35280693404301899</v>
      </c>
      <c r="H457" s="18">
        <v>0.35657407822668069</v>
      </c>
      <c r="J457" s="18">
        <v>0.31582484621140328</v>
      </c>
      <c r="K457" s="18">
        <v>0.31500684983619343</v>
      </c>
      <c r="L457" s="18">
        <v>0.36536579147560699</v>
      </c>
      <c r="M457" s="18">
        <v>0.32690065184778933</v>
      </c>
      <c r="N457" s="18">
        <v>0.42461800533379368</v>
      </c>
      <c r="O457" s="18">
        <v>0.34712424129246222</v>
      </c>
      <c r="P457" s="18">
        <v>0.44290635567660841</v>
      </c>
      <c r="Q457" s="18">
        <v>0.37998140872436742</v>
      </c>
      <c r="R457" s="18">
        <v>0.3269093303290449</v>
      </c>
      <c r="S457" s="18">
        <v>0.37340025523034148</v>
      </c>
      <c r="T457" s="18">
        <v>0.32399919191448578</v>
      </c>
      <c r="U457" s="18">
        <v>8.8979850163809091E-2</v>
      </c>
      <c r="W457" s="18">
        <v>0.33009117178355862</v>
      </c>
      <c r="X457" s="18">
        <v>0.35285816123175368</v>
      </c>
      <c r="Y457" s="18">
        <v>0.36028422757972139</v>
      </c>
      <c r="Z457" s="18">
        <v>0.40410095475687258</v>
      </c>
      <c r="AA457" s="18">
        <v>0.3778002649374983</v>
      </c>
      <c r="AB457" s="18">
        <v>0.2836627332108157</v>
      </c>
      <c r="AC457" s="18">
        <v>0.42172985162108578</v>
      </c>
      <c r="AD457" s="18">
        <v>0.34360896334371038</v>
      </c>
      <c r="AE457" s="18">
        <v>0.61233364967789738</v>
      </c>
      <c r="AG457" s="18">
        <v>0.35049780228761063</v>
      </c>
      <c r="AH457" s="18">
        <v>0.52741652062977873</v>
      </c>
    </row>
    <row r="458" spans="2:34" ht="43.5" x14ac:dyDescent="0.35">
      <c r="B458" s="17" t="s">
        <v>188</v>
      </c>
      <c r="C458" s="18">
        <v>0.3029635810022922</v>
      </c>
      <c r="D458" s="18">
        <v>0.30148753256346711</v>
      </c>
      <c r="E458" s="18">
        <v>0.3095886988988526</v>
      </c>
      <c r="G458" s="18">
        <v>0.29044652980342439</v>
      </c>
      <c r="H458" s="18">
        <v>0.33629673961086137</v>
      </c>
      <c r="J458" s="18">
        <v>0.35688747901178541</v>
      </c>
      <c r="K458" s="18">
        <v>0.42203442260320911</v>
      </c>
      <c r="L458" s="18">
        <v>0.31941242424950561</v>
      </c>
      <c r="M458" s="18">
        <v>0.18666686638548219</v>
      </c>
      <c r="N458" s="18">
        <v>0.24171663558274251</v>
      </c>
      <c r="O458" s="18">
        <v>0.2362440558335191</v>
      </c>
      <c r="P458" s="18">
        <v>0.36023765625621812</v>
      </c>
      <c r="Q458" s="18">
        <v>0.27128539857024969</v>
      </c>
      <c r="R458" s="18">
        <v>0.31982542072921022</v>
      </c>
      <c r="S458" s="18">
        <v>0.26142697985864061</v>
      </c>
      <c r="T458" s="18">
        <v>0.23377351561458121</v>
      </c>
      <c r="U458" s="18">
        <v>0.11102014983619091</v>
      </c>
      <c r="W458" s="18">
        <v>0.26449624567633251</v>
      </c>
      <c r="X458" s="18">
        <v>0.29639335251474103</v>
      </c>
      <c r="Y458" s="18">
        <v>0.26355562807380678</v>
      </c>
      <c r="Z458" s="18">
        <v>0.42723248338912329</v>
      </c>
      <c r="AA458" s="18">
        <v>0.36482658568894311</v>
      </c>
      <c r="AB458" s="18">
        <v>0.3749061817270421</v>
      </c>
      <c r="AC458" s="18">
        <v>0.38192103852511228</v>
      </c>
      <c r="AD458" s="18">
        <v>0.34737569660256479</v>
      </c>
      <c r="AE458" s="18">
        <v>0.59507806961014176</v>
      </c>
      <c r="AG458" s="18">
        <v>0.29809304981427198</v>
      </c>
      <c r="AH458" s="18">
        <v>0.51680400159968931</v>
      </c>
    </row>
    <row r="459" spans="2:34" ht="29" x14ac:dyDescent="0.35">
      <c r="B459" s="17" t="s">
        <v>189</v>
      </c>
      <c r="C459" s="18">
        <v>0.29182897144798081</v>
      </c>
      <c r="D459" s="18">
        <v>0.32181272253140691</v>
      </c>
      <c r="E459" s="18">
        <v>0.2555732403999148</v>
      </c>
      <c r="G459" s="18">
        <v>0.26814691185685491</v>
      </c>
      <c r="H459" s="18">
        <v>0.35489477153035048</v>
      </c>
      <c r="J459" s="18">
        <v>0.31210207999958411</v>
      </c>
      <c r="K459" s="18">
        <v>0.35551619080242919</v>
      </c>
      <c r="L459" s="18">
        <v>0.43077744757580999</v>
      </c>
      <c r="M459" s="18">
        <v>0.28856089417120551</v>
      </c>
      <c r="N459" s="18">
        <v>0.19756154773143181</v>
      </c>
      <c r="O459" s="18">
        <v>0.30552458684683881</v>
      </c>
      <c r="P459" s="18">
        <v>0.20366396373434931</v>
      </c>
      <c r="Q459" s="18">
        <v>0.19723763556641341</v>
      </c>
      <c r="R459" s="18">
        <v>0.34168200526180892</v>
      </c>
      <c r="S459" s="18">
        <v>0.124312898094153</v>
      </c>
      <c r="T459" s="18">
        <v>0.16510579916390181</v>
      </c>
      <c r="U459" s="18">
        <v>0.2</v>
      </c>
      <c r="W459" s="18">
        <v>0.2158635327268888</v>
      </c>
      <c r="X459" s="18">
        <v>0.21267516956860499</v>
      </c>
      <c r="Y459" s="18">
        <v>0.35684036021128529</v>
      </c>
      <c r="Z459" s="18">
        <v>0.2987076544783055</v>
      </c>
      <c r="AA459" s="18">
        <v>0.48454971484876208</v>
      </c>
      <c r="AB459" s="18">
        <v>0.42097354492014888</v>
      </c>
      <c r="AC459" s="18">
        <v>0.6199915827378869</v>
      </c>
      <c r="AD459" s="18">
        <v>0.65639103665628951</v>
      </c>
      <c r="AE459" s="18">
        <v>0.59148370489861424</v>
      </c>
      <c r="AG459" s="18">
        <v>0.28146848290763898</v>
      </c>
      <c r="AH459" s="18">
        <v>0.61199445269117547</v>
      </c>
    </row>
    <row r="460" spans="2:34" ht="43.5" x14ac:dyDescent="0.35">
      <c r="B460" s="17" t="s">
        <v>190</v>
      </c>
      <c r="C460" s="18">
        <v>0.26846740186537832</v>
      </c>
      <c r="D460" s="18">
        <v>0.23951034936790891</v>
      </c>
      <c r="E460" s="18">
        <v>0.30118956673089059</v>
      </c>
      <c r="G460" s="18">
        <v>0.25638334496743381</v>
      </c>
      <c r="H460" s="18">
        <v>0.30064748795870611</v>
      </c>
      <c r="J460" s="18">
        <v>0.2406529184127324</v>
      </c>
      <c r="K460" s="18">
        <v>0.32314395727717449</v>
      </c>
      <c r="L460" s="18">
        <v>0.3049011810342786</v>
      </c>
      <c r="M460" s="18">
        <v>0.26026224510633539</v>
      </c>
      <c r="N460" s="18">
        <v>0.24435910613045131</v>
      </c>
      <c r="O460" s="18">
        <v>0.36096467957631029</v>
      </c>
      <c r="P460" s="18">
        <v>0.21570458458278391</v>
      </c>
      <c r="Q460" s="18">
        <v>0.22169555932230281</v>
      </c>
      <c r="R460" s="18">
        <v>0.26741679929568041</v>
      </c>
      <c r="S460" s="18">
        <v>0.31078224523538239</v>
      </c>
      <c r="T460" s="18">
        <v>0.26599516050530592</v>
      </c>
      <c r="U460" s="18">
        <v>0</v>
      </c>
      <c r="W460" s="18">
        <v>0.25561276890105322</v>
      </c>
      <c r="X460" s="18">
        <v>0.24633900048029209</v>
      </c>
      <c r="Y460" s="18">
        <v>0.25777419789503331</v>
      </c>
      <c r="Z460" s="18">
        <v>0.205995921777714</v>
      </c>
      <c r="AA460" s="18">
        <v>0.21813793364596981</v>
      </c>
      <c r="AB460" s="18">
        <v>0.42247878272370548</v>
      </c>
      <c r="AC460" s="18">
        <v>0.40928168606446902</v>
      </c>
      <c r="AD460" s="18">
        <v>0.86923514451083594</v>
      </c>
      <c r="AE460" s="18">
        <v>0.42750338358419782</v>
      </c>
      <c r="AG460" s="18">
        <v>0.25900129330710048</v>
      </c>
      <c r="AH460" s="18">
        <v>0.56709083071814603</v>
      </c>
    </row>
    <row r="461" spans="2:34" ht="43.5" x14ac:dyDescent="0.35">
      <c r="B461" s="17" t="s">
        <v>191</v>
      </c>
      <c r="C461" s="18">
        <v>0.25485230978756601</v>
      </c>
      <c r="D461" s="18">
        <v>0.25278944981728629</v>
      </c>
      <c r="E461" s="18">
        <v>0.26132941124317488</v>
      </c>
      <c r="G461" s="18">
        <v>0.24991524533154261</v>
      </c>
      <c r="H461" s="18">
        <v>0.26799981154007479</v>
      </c>
      <c r="J461" s="18">
        <v>0.33776396673729242</v>
      </c>
      <c r="K461" s="18">
        <v>0.29317859226750409</v>
      </c>
      <c r="L461" s="18">
        <v>0.23834079893383089</v>
      </c>
      <c r="M461" s="18">
        <v>0.36986887744683222</v>
      </c>
      <c r="N461" s="18">
        <v>0.1635761759368628</v>
      </c>
      <c r="O461" s="18">
        <v>0.3095965763637753</v>
      </c>
      <c r="P461" s="18">
        <v>0.1875344232135211</v>
      </c>
      <c r="Q461" s="18">
        <v>0.21943346998533081</v>
      </c>
      <c r="R461" s="18">
        <v>0.27529061010175931</v>
      </c>
      <c r="S461" s="18">
        <v>0.26553911226176907</v>
      </c>
      <c r="T461" s="18">
        <v>0.2472449549227928</v>
      </c>
      <c r="U461" s="18">
        <v>0</v>
      </c>
      <c r="W461" s="18">
        <v>0.2198465046455341</v>
      </c>
      <c r="X461" s="18">
        <v>0.26082857544990351</v>
      </c>
      <c r="Y461" s="18">
        <v>0.22559811633699281</v>
      </c>
      <c r="Z461" s="18">
        <v>0.34607031482939171</v>
      </c>
      <c r="AA461" s="18">
        <v>0.30226552808225399</v>
      </c>
      <c r="AB461" s="18">
        <v>0.51032608853088268</v>
      </c>
      <c r="AC461" s="18">
        <v>0.33076743903322009</v>
      </c>
      <c r="AD461" s="18">
        <v>0.40281294378716581</v>
      </c>
      <c r="AE461" s="18">
        <v>0.1455944095404734</v>
      </c>
      <c r="AG461" s="18">
        <v>0.25717062517100281</v>
      </c>
      <c r="AH461" s="18">
        <v>0.22687558904115859</v>
      </c>
    </row>
    <row r="462" spans="2:34" x14ac:dyDescent="0.35">
      <c r="B462" s="17" t="s">
        <v>192</v>
      </c>
      <c r="C462" s="18">
        <v>0.22251751617873</v>
      </c>
      <c r="D462" s="18">
        <v>0.20259024437991599</v>
      </c>
      <c r="E462" s="18">
        <v>0.24454048651839241</v>
      </c>
      <c r="G462" s="18">
        <v>0.23243868686832539</v>
      </c>
      <c r="H462" s="18">
        <v>0.1960972394757885</v>
      </c>
      <c r="J462" s="18">
        <v>0.26668890823239733</v>
      </c>
      <c r="K462" s="18">
        <v>0.39518510680240698</v>
      </c>
      <c r="L462" s="18">
        <v>0.20042847246753359</v>
      </c>
      <c r="M462" s="18">
        <v>0.111061614249876</v>
      </c>
      <c r="N462" s="18">
        <v>8.9732210015781952E-2</v>
      </c>
      <c r="O462" s="18">
        <v>0.1335094464211552</v>
      </c>
      <c r="P462" s="18">
        <v>0.29572839483351071</v>
      </c>
      <c r="Q462" s="18">
        <v>0.1025821357444637</v>
      </c>
      <c r="R462" s="18">
        <v>0.193274550835975</v>
      </c>
      <c r="S462" s="18">
        <v>0.40676532642938518</v>
      </c>
      <c r="T462" s="18">
        <v>0.13299758025265301</v>
      </c>
      <c r="U462" s="18">
        <v>0.40000000000000008</v>
      </c>
      <c r="W462" s="18">
        <v>0.22896004430278971</v>
      </c>
      <c r="X462" s="18">
        <v>0.25016893752865837</v>
      </c>
      <c r="Y462" s="18">
        <v>0.12522667513403801</v>
      </c>
      <c r="Z462" s="18">
        <v>0.30196172410769612</v>
      </c>
      <c r="AA462" s="18">
        <v>0.23830096138257989</v>
      </c>
      <c r="AB462" s="18">
        <v>0.2457917036509619</v>
      </c>
      <c r="AC462" s="18">
        <v>0.2153682921668052</v>
      </c>
      <c r="AD462" s="18">
        <v>0.43322168222680169</v>
      </c>
      <c r="AE462" s="18">
        <v>0.15681030040892749</v>
      </c>
      <c r="AG462" s="18">
        <v>0.2231199001664024</v>
      </c>
      <c r="AH462" s="18">
        <v>0.24415642889601169</v>
      </c>
    </row>
    <row r="463" spans="2:34" ht="43.5" x14ac:dyDescent="0.35">
      <c r="B463" s="17" t="s">
        <v>193</v>
      </c>
      <c r="C463" s="18">
        <v>0.1423171570539101</v>
      </c>
      <c r="D463" s="18">
        <v>0.12441521929096511</v>
      </c>
      <c r="E463" s="18">
        <v>0.1590977887860654</v>
      </c>
      <c r="G463" s="18">
        <v>0.1656147630191068</v>
      </c>
      <c r="H463" s="18">
        <v>8.0275164694872184E-2</v>
      </c>
      <c r="J463" s="18">
        <v>0.1884895534303824</v>
      </c>
      <c r="K463" s="18">
        <v>8.2704810954993796E-2</v>
      </c>
      <c r="L463" s="18">
        <v>0.10406494533715691</v>
      </c>
      <c r="M463" s="18">
        <v>8.8849291399900776E-2</v>
      </c>
      <c r="N463" s="18">
        <v>0.13610381135203181</v>
      </c>
      <c r="O463" s="18">
        <v>7.1959772403572625E-2</v>
      </c>
      <c r="P463" s="18">
        <v>0.22392382027620769</v>
      </c>
      <c r="Q463" s="18">
        <v>0.2096884501628716</v>
      </c>
      <c r="R463" s="18">
        <v>0.15562177908498351</v>
      </c>
      <c r="S463" s="18">
        <v>4.9816826324624391E-2</v>
      </c>
      <c r="T463" s="18">
        <v>0.1010665752493031</v>
      </c>
      <c r="U463" s="18">
        <v>0.40000000000000008</v>
      </c>
      <c r="W463" s="18">
        <v>0.23019450328184729</v>
      </c>
      <c r="X463" s="18">
        <v>0.10143173296480899</v>
      </c>
      <c r="Y463" s="18">
        <v>0.1133036338271297</v>
      </c>
      <c r="Z463" s="18">
        <v>2.5044225388547819E-2</v>
      </c>
      <c r="AA463" s="18">
        <v>3.8503575478674029E-2</v>
      </c>
      <c r="AB463" s="18">
        <v>5.2255413466353692E-2</v>
      </c>
      <c r="AC463" s="18">
        <v>3.5688519852694708E-2</v>
      </c>
      <c r="AD463" s="18">
        <v>0</v>
      </c>
      <c r="AE463" s="18">
        <v>5.6738404456244632E-2</v>
      </c>
      <c r="AG463" s="18">
        <v>0.14632427613309959</v>
      </c>
      <c r="AH463" s="18">
        <v>3.8809041587053221E-2</v>
      </c>
    </row>
    <row r="464" spans="2:34" x14ac:dyDescent="0.35">
      <c r="B464" s="17" t="s">
        <v>66</v>
      </c>
      <c r="C464" s="18">
        <v>6.0474848006920497E-2</v>
      </c>
      <c r="D464" s="18">
        <v>6.1812292150026711E-2</v>
      </c>
      <c r="E464" s="18">
        <v>6.0000547275159938E-2</v>
      </c>
      <c r="G464" s="18">
        <v>8.0139523932419673E-2</v>
      </c>
      <c r="H464" s="18">
        <v>8.1074212706567055E-3</v>
      </c>
      <c r="J464" s="18">
        <v>6.6382853283110971E-2</v>
      </c>
      <c r="K464" s="18">
        <v>5.5136540636662533E-2</v>
      </c>
      <c r="L464" s="18">
        <v>6.9917952965741173E-2</v>
      </c>
      <c r="M464" s="18">
        <v>0.116563604319896</v>
      </c>
      <c r="N464" s="18">
        <v>0</v>
      </c>
      <c r="O464" s="18">
        <v>0.1027346094123639</v>
      </c>
      <c r="P464" s="18">
        <v>7.1949218421935274E-2</v>
      </c>
      <c r="Q464" s="18">
        <v>0</v>
      </c>
      <c r="R464" s="18">
        <v>3.6636717018254522E-2</v>
      </c>
      <c r="S464" s="18">
        <v>0</v>
      </c>
      <c r="T464" s="18">
        <v>6.3862010006699749E-2</v>
      </c>
      <c r="U464" s="18">
        <v>0</v>
      </c>
      <c r="W464" s="18">
        <v>9.5224348796918934E-2</v>
      </c>
      <c r="X464" s="18">
        <v>5.256020712163937E-2</v>
      </c>
      <c r="Y464" s="18">
        <v>5.2619221539876151E-2</v>
      </c>
      <c r="Z464" s="18">
        <v>2.5044225388547819E-2</v>
      </c>
      <c r="AA464" s="18">
        <v>0</v>
      </c>
      <c r="AB464" s="18">
        <v>0</v>
      </c>
      <c r="AC464" s="18">
        <v>0</v>
      </c>
      <c r="AD464" s="18">
        <v>0</v>
      </c>
      <c r="AE464" s="18">
        <v>0</v>
      </c>
      <c r="AG464" s="18">
        <v>6.2686579164027353E-2</v>
      </c>
      <c r="AH464" s="18">
        <v>0</v>
      </c>
    </row>
    <row r="466" spans="2:34" ht="409.5" x14ac:dyDescent="0.35">
      <c r="B466" s="14" t="s">
        <v>194</v>
      </c>
    </row>
    <row r="467" spans="2:34" x14ac:dyDescent="0.35">
      <c r="B467" s="15" t="s">
        <v>18</v>
      </c>
    </row>
    <row r="468" spans="2:34" x14ac:dyDescent="0.35">
      <c r="B468" s="11" t="s">
        <v>59</v>
      </c>
      <c r="C468" s="16">
        <v>501</v>
      </c>
      <c r="D468" s="16">
        <v>264</v>
      </c>
      <c r="E468" s="16">
        <v>233</v>
      </c>
      <c r="G468" s="16">
        <v>355</v>
      </c>
      <c r="H468" s="16">
        <v>146</v>
      </c>
      <c r="J468" s="16">
        <v>48</v>
      </c>
      <c r="K468" s="16">
        <v>37</v>
      </c>
      <c r="L468" s="16">
        <v>103</v>
      </c>
      <c r="M468" s="16">
        <v>43</v>
      </c>
      <c r="N468" s="16">
        <v>21</v>
      </c>
      <c r="O468" s="16">
        <v>39</v>
      </c>
      <c r="P468" s="16">
        <v>59</v>
      </c>
      <c r="Q468" s="16">
        <v>39</v>
      </c>
      <c r="R468" s="16">
        <v>54</v>
      </c>
      <c r="S468" s="16">
        <v>19</v>
      </c>
      <c r="T468" s="16">
        <v>29</v>
      </c>
      <c r="U468" s="16">
        <v>10</v>
      </c>
      <c r="W468" s="16">
        <v>217</v>
      </c>
      <c r="X468" s="16">
        <v>72</v>
      </c>
      <c r="Y468" s="16">
        <v>67</v>
      </c>
      <c r="Z468" s="16">
        <v>52</v>
      </c>
      <c r="AA468" s="16">
        <v>28</v>
      </c>
      <c r="AB468" s="16">
        <v>18</v>
      </c>
      <c r="AC468" s="16">
        <v>24</v>
      </c>
      <c r="AD468" s="16">
        <v>6</v>
      </c>
      <c r="AE468" s="16">
        <v>14</v>
      </c>
      <c r="AG468" s="16">
        <v>478</v>
      </c>
      <c r="AH468" s="16">
        <v>20</v>
      </c>
    </row>
    <row r="469" spans="2:34" x14ac:dyDescent="0.35">
      <c r="B469" s="12" t="s">
        <v>60</v>
      </c>
      <c r="C469" s="16">
        <v>504</v>
      </c>
      <c r="D469" s="16">
        <v>262</v>
      </c>
      <c r="E469" s="16">
        <v>238</v>
      </c>
      <c r="G469" s="16">
        <v>366</v>
      </c>
      <c r="H469" s="16">
        <v>138</v>
      </c>
      <c r="J469" s="16">
        <v>39</v>
      </c>
      <c r="K469" s="16">
        <v>51</v>
      </c>
      <c r="L469" s="16">
        <v>91</v>
      </c>
      <c r="M469" s="16">
        <v>36</v>
      </c>
      <c r="N469" s="16">
        <v>16</v>
      </c>
      <c r="O469" s="16">
        <v>49</v>
      </c>
      <c r="P469" s="16">
        <v>78</v>
      </c>
      <c r="Q469" s="16">
        <v>37</v>
      </c>
      <c r="R469" s="16">
        <v>45</v>
      </c>
      <c r="S469" s="16">
        <v>14</v>
      </c>
      <c r="T469" s="16">
        <v>32</v>
      </c>
      <c r="U469" s="16">
        <v>13</v>
      </c>
      <c r="W469" s="16">
        <v>216</v>
      </c>
      <c r="X469" s="16">
        <v>88</v>
      </c>
      <c r="Y469" s="16">
        <v>79</v>
      </c>
      <c r="Z469" s="16">
        <v>45</v>
      </c>
      <c r="AA469" s="16">
        <v>24</v>
      </c>
      <c r="AB469" s="16">
        <v>15</v>
      </c>
      <c r="AC469" s="16">
        <v>19</v>
      </c>
      <c r="AD469" s="16">
        <v>5</v>
      </c>
      <c r="AE469" s="16">
        <v>10</v>
      </c>
      <c r="AG469" s="16">
        <v>486</v>
      </c>
      <c r="AH469" s="16">
        <v>15</v>
      </c>
    </row>
    <row r="470" spans="2:34" x14ac:dyDescent="0.35">
      <c r="B470" s="17" t="s">
        <v>173</v>
      </c>
      <c r="C470" s="18">
        <v>0.13891636962036291</v>
      </c>
      <c r="D470" s="18">
        <v>0.13329343264875879</v>
      </c>
      <c r="E470" s="18">
        <v>0.14739931917807081</v>
      </c>
      <c r="G470" s="18">
        <v>0.1146911167408991</v>
      </c>
      <c r="H470" s="18">
        <v>0.20342870433358179</v>
      </c>
      <c r="J470" s="18">
        <v>0.17089563023977911</v>
      </c>
      <c r="K470" s="18">
        <v>0.1254915611393731</v>
      </c>
      <c r="L470" s="18">
        <v>0.17671572488101239</v>
      </c>
      <c r="M470" s="18">
        <v>0.14061088265423011</v>
      </c>
      <c r="N470" s="18">
        <v>0.19449312012095341</v>
      </c>
      <c r="O470" s="18">
        <v>0.14799313133678799</v>
      </c>
      <c r="P470" s="18">
        <v>0.15461791784232551</v>
      </c>
      <c r="Q470" s="18">
        <v>0.1025821357444637</v>
      </c>
      <c r="R470" s="18">
        <v>4.8427804676488793E-2</v>
      </c>
      <c r="S470" s="18">
        <v>0.23217404106272541</v>
      </c>
      <c r="T470" s="18">
        <v>7.1771316639814328E-2</v>
      </c>
      <c r="U470" s="18">
        <v>0.11102014983619091</v>
      </c>
      <c r="W470" s="18">
        <v>0.1160469327915057</v>
      </c>
      <c r="X470" s="18">
        <v>8.6093531582101479E-2</v>
      </c>
      <c r="Y470" s="18">
        <v>0.16915872024590961</v>
      </c>
      <c r="Z470" s="18">
        <v>0.22945165792081229</v>
      </c>
      <c r="AA470" s="18">
        <v>0.1550807628678246</v>
      </c>
      <c r="AB470" s="18">
        <v>0.16073630540798239</v>
      </c>
      <c r="AC470" s="18">
        <v>0.14069767370995881</v>
      </c>
      <c r="AD470" s="18">
        <v>0.46642220072367019</v>
      </c>
      <c r="AE470" s="18">
        <v>0.17756233871102611</v>
      </c>
      <c r="AG470" s="18">
        <v>0.1339174291482729</v>
      </c>
      <c r="AH470" s="18">
        <v>0.26884219287688033</v>
      </c>
    </row>
    <row r="471" spans="2:34" x14ac:dyDescent="0.35">
      <c r="B471" s="17" t="s">
        <v>174</v>
      </c>
      <c r="C471" s="18">
        <v>0.2445833571126898</v>
      </c>
      <c r="D471" s="18">
        <v>0.26830102933177902</v>
      </c>
      <c r="E471" s="18">
        <v>0.21803346851965119</v>
      </c>
      <c r="G471" s="18">
        <v>0.22930010206244719</v>
      </c>
      <c r="H471" s="18">
        <v>0.28528297210595838</v>
      </c>
      <c r="J471" s="18">
        <v>0.21230860346015831</v>
      </c>
      <c r="K471" s="18">
        <v>0.3494037778578884</v>
      </c>
      <c r="L471" s="18">
        <v>0.30361591847910518</v>
      </c>
      <c r="M471" s="18">
        <v>0.231092950276961</v>
      </c>
      <c r="N471" s="18">
        <v>8.9732210015781952E-2</v>
      </c>
      <c r="O471" s="18">
        <v>0.22541764138398079</v>
      </c>
      <c r="P471" s="18">
        <v>0.1994277907276194</v>
      </c>
      <c r="Q471" s="18">
        <v>0.12115244713766091</v>
      </c>
      <c r="R471" s="18">
        <v>0.28084113371301739</v>
      </c>
      <c r="S471" s="18">
        <v>0.18281877568598351</v>
      </c>
      <c r="T471" s="18">
        <v>0.3540529442066232</v>
      </c>
      <c r="U471" s="18">
        <v>0.11102014983619091</v>
      </c>
      <c r="W471" s="18">
        <v>0.15165349522482899</v>
      </c>
      <c r="X471" s="18">
        <v>0.23863573753387879</v>
      </c>
      <c r="Y471" s="18">
        <v>0.28479855651904901</v>
      </c>
      <c r="Z471" s="18">
        <v>0.41892678797009741</v>
      </c>
      <c r="AA471" s="18">
        <v>0.38180504771314688</v>
      </c>
      <c r="AB471" s="18">
        <v>0.32893760606113492</v>
      </c>
      <c r="AC471" s="18">
        <v>0.31854796873189328</v>
      </c>
      <c r="AD471" s="18">
        <v>0.18620210267376491</v>
      </c>
      <c r="AE471" s="18">
        <v>0.5062220645259129</v>
      </c>
      <c r="AG471" s="18">
        <v>0.23709883893128439</v>
      </c>
      <c r="AH471" s="18">
        <v>0.40509560394916588</v>
      </c>
    </row>
    <row r="472" spans="2:34" x14ac:dyDescent="0.35">
      <c r="B472" s="17" t="s">
        <v>176</v>
      </c>
      <c r="C472" s="18">
        <v>0.28807967800208573</v>
      </c>
      <c r="D472" s="18">
        <v>0.27197983342516069</v>
      </c>
      <c r="E472" s="18">
        <v>0.3073937879195342</v>
      </c>
      <c r="G472" s="18">
        <v>0.29883749784330038</v>
      </c>
      <c r="H472" s="18">
        <v>0.25943138781357411</v>
      </c>
      <c r="J472" s="18">
        <v>0.28728781919986363</v>
      </c>
      <c r="K472" s="18">
        <v>0.24486892435867219</v>
      </c>
      <c r="L472" s="18">
        <v>0.21071428012948559</v>
      </c>
      <c r="M472" s="18">
        <v>0.37903790210251342</v>
      </c>
      <c r="N472" s="18">
        <v>0.43620975570369591</v>
      </c>
      <c r="O472" s="18">
        <v>0.35323382258057312</v>
      </c>
      <c r="P472" s="18">
        <v>0.2412510731007485</v>
      </c>
      <c r="Q472" s="18">
        <v>0.34102962256001862</v>
      </c>
      <c r="R472" s="18">
        <v>0.29242916458065588</v>
      </c>
      <c r="S472" s="18">
        <v>0.33180769371197422</v>
      </c>
      <c r="T472" s="18">
        <v>0.22058751015869649</v>
      </c>
      <c r="U472" s="18">
        <v>0.55591940065523626</v>
      </c>
      <c r="W472" s="18">
        <v>0.29572947991821158</v>
      </c>
      <c r="X472" s="18">
        <v>0.31538828622813181</v>
      </c>
      <c r="Y472" s="18">
        <v>0.33098516883226109</v>
      </c>
      <c r="Z472" s="18">
        <v>0.20015475773474589</v>
      </c>
      <c r="AA472" s="18">
        <v>0.20080693221486839</v>
      </c>
      <c r="AB472" s="18">
        <v>0.39787513158033272</v>
      </c>
      <c r="AC472" s="18">
        <v>0.31174358154539511</v>
      </c>
      <c r="AD472" s="18">
        <v>0.2166108411134009</v>
      </c>
      <c r="AE472" s="18">
        <v>6.0411967127390741E-2</v>
      </c>
      <c r="AG472" s="18">
        <v>0.29522755212186758</v>
      </c>
      <c r="AH472" s="18">
        <v>0.1097708858050211</v>
      </c>
    </row>
    <row r="473" spans="2:34" x14ac:dyDescent="0.35">
      <c r="B473" s="17" t="s">
        <v>177</v>
      </c>
      <c r="C473" s="18">
        <v>0.18665147485561609</v>
      </c>
      <c r="D473" s="18">
        <v>0.1748983873796072</v>
      </c>
      <c r="E473" s="18">
        <v>0.19908359658409769</v>
      </c>
      <c r="G473" s="18">
        <v>0.20089637602770349</v>
      </c>
      <c r="H473" s="18">
        <v>0.14871701708368251</v>
      </c>
      <c r="J473" s="18">
        <v>0.18377157644861861</v>
      </c>
      <c r="K473" s="18">
        <v>0.16996265537074121</v>
      </c>
      <c r="L473" s="18">
        <v>0.14815136694154621</v>
      </c>
      <c r="M473" s="18">
        <v>0.15490698349637441</v>
      </c>
      <c r="N473" s="18">
        <v>0.1859697973615296</v>
      </c>
      <c r="O473" s="18">
        <v>0.22402489325729719</v>
      </c>
      <c r="P473" s="18">
        <v>0.2167540072640666</v>
      </c>
      <c r="Q473" s="18">
        <v>0.24841557241516429</v>
      </c>
      <c r="R473" s="18">
        <v>0.1892343164773965</v>
      </c>
      <c r="S473" s="18">
        <v>0.1535658368900682</v>
      </c>
      <c r="T473" s="18">
        <v>0.1567286387355134</v>
      </c>
      <c r="U473" s="18">
        <v>0.22204029967238181</v>
      </c>
      <c r="W473" s="18">
        <v>0.22285680287913051</v>
      </c>
      <c r="X473" s="18">
        <v>0.19253955990366181</v>
      </c>
      <c r="Y473" s="18">
        <v>0.15087811419500219</v>
      </c>
      <c r="Z473" s="18">
        <v>0.15146679637434449</v>
      </c>
      <c r="AA473" s="18">
        <v>0.15831614702840829</v>
      </c>
      <c r="AB473" s="18">
        <v>0.11245095695055</v>
      </c>
      <c r="AC473" s="18">
        <v>0.10819663925373479</v>
      </c>
      <c r="AD473" s="18">
        <v>0.130764855489164</v>
      </c>
      <c r="AE473" s="18">
        <v>0.1990652251794254</v>
      </c>
      <c r="AG473" s="18">
        <v>0.1879999835142519</v>
      </c>
      <c r="AH473" s="18">
        <v>0.17748227578187961</v>
      </c>
    </row>
    <row r="474" spans="2:34" x14ac:dyDescent="0.35">
      <c r="B474" s="17" t="s">
        <v>66</v>
      </c>
      <c r="C474" s="18">
        <v>7.5970851467758616E-2</v>
      </c>
      <c r="D474" s="18">
        <v>9.3987432863438733E-2</v>
      </c>
      <c r="E474" s="18">
        <v>5.7390334395630148E-2</v>
      </c>
      <c r="G474" s="18">
        <v>7.7989890041681151E-2</v>
      </c>
      <c r="H474" s="18">
        <v>7.059411121543252E-2</v>
      </c>
      <c r="J474" s="18">
        <v>0.1308924421293326</v>
      </c>
      <c r="K474" s="18">
        <v>5.5136540636662533E-2</v>
      </c>
      <c r="L474" s="18">
        <v>9.3195329779807073E-2</v>
      </c>
      <c r="M474" s="18">
        <v>0</v>
      </c>
      <c r="N474" s="18">
        <v>9.3595116798038877E-2</v>
      </c>
      <c r="O474" s="18">
        <v>4.9330511441360622E-2</v>
      </c>
      <c r="P474" s="18">
        <v>8.3989839270369931E-2</v>
      </c>
      <c r="Q474" s="18">
        <v>0.1086960101541177</v>
      </c>
      <c r="R474" s="18">
        <v>9.2938332500822216E-2</v>
      </c>
      <c r="S474" s="18">
        <v>4.9816826324624391E-2</v>
      </c>
      <c r="T474" s="18">
        <v>7.1771316639814328E-2</v>
      </c>
      <c r="U474" s="18">
        <v>0</v>
      </c>
      <c r="W474" s="18">
        <v>0.1053823377060232</v>
      </c>
      <c r="X474" s="18">
        <v>9.6633148312508493E-2</v>
      </c>
      <c r="Y474" s="18">
        <v>4.9642824962086017E-2</v>
      </c>
      <c r="Z474" s="18">
        <v>0</v>
      </c>
      <c r="AA474" s="18">
        <v>3.1067852927644801E-2</v>
      </c>
      <c r="AB474" s="18">
        <v>0</v>
      </c>
      <c r="AC474" s="18">
        <v>0.12081413675901791</v>
      </c>
      <c r="AD474" s="18">
        <v>0</v>
      </c>
      <c r="AE474" s="18">
        <v>0</v>
      </c>
      <c r="AG474" s="18">
        <v>7.8749313998229972E-2</v>
      </c>
      <c r="AH474" s="18">
        <v>0</v>
      </c>
    </row>
    <row r="475" spans="2:34" x14ac:dyDescent="0.35">
      <c r="B475" s="17" t="s">
        <v>65</v>
      </c>
      <c r="C475" s="18">
        <v>6.5798268941487062E-2</v>
      </c>
      <c r="D475" s="18">
        <v>5.7539884351255503E-2</v>
      </c>
      <c r="E475" s="18">
        <v>7.0699493403016012E-2</v>
      </c>
      <c r="G475" s="18">
        <v>7.8285017283968722E-2</v>
      </c>
      <c r="H475" s="18">
        <v>3.2545807447770692E-2</v>
      </c>
      <c r="J475" s="18">
        <v>1.48439285222478E-2</v>
      </c>
      <c r="K475" s="18">
        <v>5.5136540636662533E-2</v>
      </c>
      <c r="L475" s="18">
        <v>6.7607379789043284E-2</v>
      </c>
      <c r="M475" s="18">
        <v>9.435128146992082E-2</v>
      </c>
      <c r="N475" s="18">
        <v>0</v>
      </c>
      <c r="O475" s="18">
        <v>0</v>
      </c>
      <c r="P475" s="18">
        <v>0.1039593717948701</v>
      </c>
      <c r="Q475" s="18">
        <v>7.8124211988574249E-2</v>
      </c>
      <c r="R475" s="18">
        <v>9.6129248051619015E-2</v>
      </c>
      <c r="S475" s="18">
        <v>4.9816826324624391E-2</v>
      </c>
      <c r="T475" s="18">
        <v>0.12508827361953839</v>
      </c>
      <c r="U475" s="18">
        <v>0</v>
      </c>
      <c r="W475" s="18">
        <v>0.10833095148029991</v>
      </c>
      <c r="X475" s="18">
        <v>7.0709736439717799E-2</v>
      </c>
      <c r="Y475" s="18">
        <v>1.4536615245692131E-2</v>
      </c>
      <c r="Z475" s="18">
        <v>0</v>
      </c>
      <c r="AA475" s="18">
        <v>7.2923257248107096E-2</v>
      </c>
      <c r="AB475" s="18">
        <v>0</v>
      </c>
      <c r="AC475" s="18">
        <v>0</v>
      </c>
      <c r="AD475" s="18">
        <v>0</v>
      </c>
      <c r="AE475" s="18">
        <v>5.6738404456244632E-2</v>
      </c>
      <c r="AG475" s="18">
        <v>6.7006882286093292E-2</v>
      </c>
      <c r="AH475" s="18">
        <v>3.8809041587053221E-2</v>
      </c>
    </row>
    <row r="477" spans="2:34" ht="409.5" x14ac:dyDescent="0.35">
      <c r="B477" s="14" t="s">
        <v>195</v>
      </c>
    </row>
    <row r="478" spans="2:34" x14ac:dyDescent="0.35">
      <c r="B478" s="15" t="s">
        <v>18</v>
      </c>
    </row>
    <row r="479" spans="2:34" x14ac:dyDescent="0.35">
      <c r="B479" s="11" t="s">
        <v>59</v>
      </c>
      <c r="C479" s="16">
        <v>501</v>
      </c>
      <c r="D479" s="16">
        <v>264</v>
      </c>
      <c r="E479" s="16">
        <v>233</v>
      </c>
      <c r="G479" s="16">
        <v>355</v>
      </c>
      <c r="H479" s="16">
        <v>146</v>
      </c>
      <c r="J479" s="16">
        <v>48</v>
      </c>
      <c r="K479" s="16">
        <v>37</v>
      </c>
      <c r="L479" s="16">
        <v>103</v>
      </c>
      <c r="M479" s="16">
        <v>43</v>
      </c>
      <c r="N479" s="16">
        <v>21</v>
      </c>
      <c r="O479" s="16">
        <v>39</v>
      </c>
      <c r="P479" s="16">
        <v>59</v>
      </c>
      <c r="Q479" s="16">
        <v>39</v>
      </c>
      <c r="R479" s="16">
        <v>54</v>
      </c>
      <c r="S479" s="16">
        <v>19</v>
      </c>
      <c r="T479" s="16">
        <v>29</v>
      </c>
      <c r="U479" s="16">
        <v>10</v>
      </c>
      <c r="W479" s="16">
        <v>217</v>
      </c>
      <c r="X479" s="16">
        <v>72</v>
      </c>
      <c r="Y479" s="16">
        <v>67</v>
      </c>
      <c r="Z479" s="16">
        <v>52</v>
      </c>
      <c r="AA479" s="16">
        <v>28</v>
      </c>
      <c r="AB479" s="16">
        <v>18</v>
      </c>
      <c r="AC479" s="16">
        <v>24</v>
      </c>
      <c r="AD479" s="16">
        <v>6</v>
      </c>
      <c r="AE479" s="16">
        <v>14</v>
      </c>
      <c r="AG479" s="16">
        <v>478</v>
      </c>
      <c r="AH479" s="16">
        <v>20</v>
      </c>
    </row>
    <row r="480" spans="2:34" x14ac:dyDescent="0.35">
      <c r="B480" s="12" t="s">
        <v>60</v>
      </c>
      <c r="C480" s="16">
        <v>504</v>
      </c>
      <c r="D480" s="16">
        <v>262</v>
      </c>
      <c r="E480" s="16">
        <v>238</v>
      </c>
      <c r="G480" s="16">
        <v>366</v>
      </c>
      <c r="H480" s="16">
        <v>138</v>
      </c>
      <c r="J480" s="16">
        <v>39</v>
      </c>
      <c r="K480" s="16">
        <v>51</v>
      </c>
      <c r="L480" s="16">
        <v>91</v>
      </c>
      <c r="M480" s="16">
        <v>36</v>
      </c>
      <c r="N480" s="16">
        <v>16</v>
      </c>
      <c r="O480" s="16">
        <v>49</v>
      </c>
      <c r="P480" s="16">
        <v>78</v>
      </c>
      <c r="Q480" s="16">
        <v>37</v>
      </c>
      <c r="R480" s="16">
        <v>45</v>
      </c>
      <c r="S480" s="16">
        <v>14</v>
      </c>
      <c r="T480" s="16">
        <v>32</v>
      </c>
      <c r="U480" s="16">
        <v>13</v>
      </c>
      <c r="W480" s="16">
        <v>216</v>
      </c>
      <c r="X480" s="16">
        <v>88</v>
      </c>
      <c r="Y480" s="16">
        <v>79</v>
      </c>
      <c r="Z480" s="16">
        <v>45</v>
      </c>
      <c r="AA480" s="16">
        <v>24</v>
      </c>
      <c r="AB480" s="16">
        <v>15</v>
      </c>
      <c r="AC480" s="16">
        <v>19</v>
      </c>
      <c r="AD480" s="16">
        <v>5</v>
      </c>
      <c r="AE480" s="16">
        <v>10</v>
      </c>
      <c r="AG480" s="16">
        <v>486</v>
      </c>
      <c r="AH480" s="16">
        <v>15</v>
      </c>
    </row>
    <row r="481" spans="2:34" x14ac:dyDescent="0.35">
      <c r="B481" s="17" t="s">
        <v>173</v>
      </c>
      <c r="C481" s="18">
        <v>0.2066541860974653</v>
      </c>
      <c r="D481" s="18">
        <v>0.2134234154162174</v>
      </c>
      <c r="E481" s="18">
        <v>0.2026126251658634</v>
      </c>
      <c r="G481" s="18">
        <v>0.16994932587329559</v>
      </c>
      <c r="H481" s="18">
        <v>0.3043999656839762</v>
      </c>
      <c r="J481" s="18">
        <v>0.1913355894107355</v>
      </c>
      <c r="K481" s="18">
        <v>0.25279072174999712</v>
      </c>
      <c r="L481" s="18">
        <v>0.23496245788675391</v>
      </c>
      <c r="M481" s="18">
        <v>0.10352174431713029</v>
      </c>
      <c r="N481" s="18">
        <v>0.19491907718372309</v>
      </c>
      <c r="O481" s="18">
        <v>0.141883550048677</v>
      </c>
      <c r="P481" s="18">
        <v>0.24068799562659959</v>
      </c>
      <c r="Q481" s="18">
        <v>0.16213763447474649</v>
      </c>
      <c r="R481" s="18">
        <v>0.16859267077344839</v>
      </c>
      <c r="S481" s="18">
        <v>0.27787873498422122</v>
      </c>
      <c r="T481" s="18">
        <v>0.32212193920327342</v>
      </c>
      <c r="U481" s="18">
        <v>0.11102014983619091</v>
      </c>
      <c r="W481" s="18">
        <v>0.12407059211024241</v>
      </c>
      <c r="X481" s="18">
        <v>0.149190222748668</v>
      </c>
      <c r="Y481" s="18">
        <v>0.33455930798538619</v>
      </c>
      <c r="Z481" s="18">
        <v>0.31565870810953722</v>
      </c>
      <c r="AA481" s="18">
        <v>0.21905939856882539</v>
      </c>
      <c r="AB481" s="18">
        <v>0.15923106760442579</v>
      </c>
      <c r="AC481" s="18">
        <v>0.325168136305378</v>
      </c>
      <c r="AD481" s="18">
        <v>0.34360896334371038</v>
      </c>
      <c r="AE481" s="18">
        <v>0.52330054015686533</v>
      </c>
      <c r="AG481" s="18">
        <v>0.19410484886098689</v>
      </c>
      <c r="AH481" s="18">
        <v>0.46651791618116351</v>
      </c>
    </row>
    <row r="482" spans="2:34" x14ac:dyDescent="0.35">
      <c r="B482" s="17" t="s">
        <v>174</v>
      </c>
      <c r="C482" s="18">
        <v>0.26781451061725459</v>
      </c>
      <c r="D482" s="18">
        <v>0.30863634392910722</v>
      </c>
      <c r="E482" s="18">
        <v>0.22412942149709539</v>
      </c>
      <c r="G482" s="18">
        <v>0.25271673945240908</v>
      </c>
      <c r="H482" s="18">
        <v>0.30802017830032657</v>
      </c>
      <c r="J482" s="18">
        <v>0.29929036771073558</v>
      </c>
      <c r="K482" s="18">
        <v>0.27652220336639771</v>
      </c>
      <c r="L482" s="18">
        <v>0.23818335300028801</v>
      </c>
      <c r="M482" s="18">
        <v>0.32727918723124072</v>
      </c>
      <c r="N482" s="18">
        <v>0.28686780068444412</v>
      </c>
      <c r="O482" s="18">
        <v>0.33426183208445559</v>
      </c>
      <c r="P482" s="18">
        <v>0.26344809747348918</v>
      </c>
      <c r="Q482" s="18">
        <v>0.24637814699024829</v>
      </c>
      <c r="R482" s="18">
        <v>0.30689084990638571</v>
      </c>
      <c r="S482" s="18">
        <v>0.23674773441373639</v>
      </c>
      <c r="T482" s="18">
        <v>0.18836586526797169</v>
      </c>
      <c r="U482" s="18">
        <v>8.8979850163809091E-2</v>
      </c>
      <c r="W482" s="18">
        <v>0.21290513904175709</v>
      </c>
      <c r="X482" s="18">
        <v>0.29373958908393483</v>
      </c>
      <c r="Y482" s="18">
        <v>0.24672142901126121</v>
      </c>
      <c r="Z482" s="18">
        <v>0.35176735645495172</v>
      </c>
      <c r="AA482" s="18">
        <v>0.32547514172265368</v>
      </c>
      <c r="AB482" s="18">
        <v>0.53875175026933719</v>
      </c>
      <c r="AC482" s="18">
        <v>0.36247474870725782</v>
      </c>
      <c r="AD482" s="18">
        <v>0.40281294378716581</v>
      </c>
      <c r="AE482" s="18">
        <v>0.30263357936645108</v>
      </c>
      <c r="AG482" s="18">
        <v>0.26729162020683639</v>
      </c>
      <c r="AH482" s="18">
        <v>0.33429030630330242</v>
      </c>
    </row>
    <row r="483" spans="2:34" x14ac:dyDescent="0.35">
      <c r="B483" s="17" t="s">
        <v>176</v>
      </c>
      <c r="C483" s="18">
        <v>0.2020586059123701</v>
      </c>
      <c r="D483" s="18">
        <v>0.18764510099009829</v>
      </c>
      <c r="E483" s="18">
        <v>0.21319797275233701</v>
      </c>
      <c r="G483" s="18">
        <v>0.209459966353958</v>
      </c>
      <c r="H483" s="18">
        <v>0.1823486344822817</v>
      </c>
      <c r="J483" s="18">
        <v>0.14067339488133851</v>
      </c>
      <c r="K483" s="18">
        <v>0.25241653657956509</v>
      </c>
      <c r="L483" s="18">
        <v>0.23663972784441401</v>
      </c>
      <c r="M483" s="18">
        <v>0.15895255346548701</v>
      </c>
      <c r="N483" s="18">
        <v>0.13652976841480141</v>
      </c>
      <c r="O483" s="18">
        <v>0.2443896318800983</v>
      </c>
      <c r="P483" s="18">
        <v>0.17326631051684599</v>
      </c>
      <c r="Q483" s="18">
        <v>0.25883055972161217</v>
      </c>
      <c r="R483" s="18">
        <v>0.17663501806472379</v>
      </c>
      <c r="S483" s="18">
        <v>0.2198344183402732</v>
      </c>
      <c r="T483" s="18">
        <v>0.15701927862288831</v>
      </c>
      <c r="U483" s="18">
        <v>0.17795970032761821</v>
      </c>
      <c r="W483" s="18">
        <v>0.22878146257102169</v>
      </c>
      <c r="X483" s="18">
        <v>0.22563710688539029</v>
      </c>
      <c r="Y483" s="18">
        <v>0.17975045073345611</v>
      </c>
      <c r="Z483" s="18">
        <v>0.15523824470758321</v>
      </c>
      <c r="AA483" s="18">
        <v>0.1781757821931757</v>
      </c>
      <c r="AB483" s="18">
        <v>0.19353629018460819</v>
      </c>
      <c r="AC483" s="18">
        <v>0.1546891271649902</v>
      </c>
      <c r="AD483" s="18">
        <v>0.12281323737995981</v>
      </c>
      <c r="AE483" s="18">
        <v>6.0411967127390741E-2</v>
      </c>
      <c r="AG483" s="18">
        <v>0.20697527086791309</v>
      </c>
      <c r="AH483" s="18">
        <v>8.0130798289088215E-2</v>
      </c>
    </row>
    <row r="484" spans="2:34" x14ac:dyDescent="0.35">
      <c r="B484" s="17" t="s">
        <v>177</v>
      </c>
      <c r="C484" s="18">
        <v>0.13936539646460919</v>
      </c>
      <c r="D484" s="18">
        <v>0.1194197241815925</v>
      </c>
      <c r="E484" s="18">
        <v>0.1636235718878436</v>
      </c>
      <c r="G484" s="18">
        <v>0.15778244788454149</v>
      </c>
      <c r="H484" s="18">
        <v>9.0320418831354263E-2</v>
      </c>
      <c r="J484" s="18">
        <v>0.17195840746321339</v>
      </c>
      <c r="K484" s="18">
        <v>5.2860916394052347E-2</v>
      </c>
      <c r="L484" s="18">
        <v>0.1030522911168856</v>
      </c>
      <c r="M484" s="18">
        <v>0.22154395204630001</v>
      </c>
      <c r="N484" s="18">
        <v>0.19449312012095341</v>
      </c>
      <c r="O484" s="18">
        <v>0.1355454411796235</v>
      </c>
      <c r="P484" s="18">
        <v>0.13993398100583779</v>
      </c>
      <c r="Q484" s="18">
        <v>0.1211508490027552</v>
      </c>
      <c r="R484" s="18">
        <v>0.11747297225380821</v>
      </c>
      <c r="S484" s="18">
        <v>0.17001759201564889</v>
      </c>
      <c r="T484" s="18">
        <v>0.1037023216431642</v>
      </c>
      <c r="U484" s="18">
        <v>0.53306044950857279</v>
      </c>
      <c r="W484" s="18">
        <v>0.15911128332379471</v>
      </c>
      <c r="X484" s="18">
        <v>0.16482457135923939</v>
      </c>
      <c r="Y484" s="18">
        <v>0.14261249714392479</v>
      </c>
      <c r="Z484" s="18">
        <v>5.2257082411412518E-2</v>
      </c>
      <c r="AA484" s="18">
        <v>0.1732985673395934</v>
      </c>
      <c r="AB484" s="18">
        <v>5.6225478475275023E-2</v>
      </c>
      <c r="AC484" s="18">
        <v>7.6143831361931438E-2</v>
      </c>
      <c r="AD484" s="18">
        <v>0.130764855489164</v>
      </c>
      <c r="AE484" s="18">
        <v>5.6915508893047952E-2</v>
      </c>
      <c r="AG484" s="18">
        <v>0.1419854598283076</v>
      </c>
      <c r="AH484" s="18">
        <v>8.0251937639392867E-2</v>
      </c>
    </row>
    <row r="485" spans="2:34" x14ac:dyDescent="0.35">
      <c r="B485" s="17" t="s">
        <v>66</v>
      </c>
      <c r="C485" s="18">
        <v>8.374191243746533E-2</v>
      </c>
      <c r="D485" s="18">
        <v>8.2237946380620111E-2</v>
      </c>
      <c r="E485" s="18">
        <v>8.6779705720833641E-2</v>
      </c>
      <c r="G485" s="18">
        <v>9.0311295415186787E-2</v>
      </c>
      <c r="H485" s="18">
        <v>6.6247513694682375E-2</v>
      </c>
      <c r="J485" s="18">
        <v>0.1308924421293326</v>
      </c>
      <c r="K485" s="18">
        <v>0.11027308127332509</v>
      </c>
      <c r="L485" s="18">
        <v>8.6949298318213977E-2</v>
      </c>
      <c r="M485" s="18">
        <v>6.6636968549925582E-2</v>
      </c>
      <c r="N485" s="18">
        <v>9.3595116798038877E-2</v>
      </c>
      <c r="O485" s="18">
        <v>9.4589033365784655E-2</v>
      </c>
      <c r="P485" s="18">
        <v>4.8015230059402288E-2</v>
      </c>
      <c r="Q485" s="18">
        <v>7.7899548076518249E-2</v>
      </c>
      <c r="R485" s="18">
        <v>0.11596088244088749</v>
      </c>
      <c r="S485" s="18">
        <v>4.5704693921495863E-2</v>
      </c>
      <c r="T485" s="18">
        <v>7.1771316639814328E-2</v>
      </c>
      <c r="U485" s="18">
        <v>0</v>
      </c>
      <c r="W485" s="18">
        <v>0.1205825042761655</v>
      </c>
      <c r="X485" s="18">
        <v>5.9485100107732128E-2</v>
      </c>
      <c r="Y485" s="18">
        <v>4.2892595646013297E-2</v>
      </c>
      <c r="Z485" s="18">
        <v>9.9209713962932017E-2</v>
      </c>
      <c r="AA485" s="18">
        <v>3.1067852927644801E-2</v>
      </c>
      <c r="AB485" s="18">
        <v>5.2255413466353692E-2</v>
      </c>
      <c r="AC485" s="18">
        <v>8.1524156460442629E-2</v>
      </c>
      <c r="AD485" s="18">
        <v>0</v>
      </c>
      <c r="AE485" s="18">
        <v>0</v>
      </c>
      <c r="AG485" s="18">
        <v>8.6804583994282813E-2</v>
      </c>
      <c r="AH485" s="18">
        <v>0</v>
      </c>
    </row>
    <row r="486" spans="2:34" x14ac:dyDescent="0.35">
      <c r="B486" s="17" t="s">
        <v>65</v>
      </c>
      <c r="C486" s="18">
        <v>0.10036538847083561</v>
      </c>
      <c r="D486" s="18">
        <v>8.8637469102364419E-2</v>
      </c>
      <c r="E486" s="18">
        <v>0.1096567029760271</v>
      </c>
      <c r="G486" s="18">
        <v>0.1197802250206092</v>
      </c>
      <c r="H486" s="18">
        <v>4.8663289007378922E-2</v>
      </c>
      <c r="J486" s="18">
        <v>6.5849798404644416E-2</v>
      </c>
      <c r="K486" s="18">
        <v>5.5136540636662533E-2</v>
      </c>
      <c r="L486" s="18">
        <v>0.1002128718334442</v>
      </c>
      <c r="M486" s="18">
        <v>0.122065594389916</v>
      </c>
      <c r="N486" s="18">
        <v>9.3595116798038877E-2</v>
      </c>
      <c r="O486" s="18">
        <v>4.9330511441360622E-2</v>
      </c>
      <c r="P486" s="18">
        <v>0.1346483853178253</v>
      </c>
      <c r="Q486" s="18">
        <v>0.1336032617341191</v>
      </c>
      <c r="R486" s="18">
        <v>0.1144476065607463</v>
      </c>
      <c r="S486" s="18">
        <v>4.9816826324624391E-2</v>
      </c>
      <c r="T486" s="18">
        <v>0.15701927862288831</v>
      </c>
      <c r="U486" s="18">
        <v>8.8979850163809091E-2</v>
      </c>
      <c r="W486" s="18">
        <v>0.15454901867701881</v>
      </c>
      <c r="X486" s="18">
        <v>0.1071234098150354</v>
      </c>
      <c r="Y486" s="18">
        <v>5.3463719479958399E-2</v>
      </c>
      <c r="Z486" s="18">
        <v>2.586889435358352E-2</v>
      </c>
      <c r="AA486" s="18">
        <v>7.2923257248107096E-2</v>
      </c>
      <c r="AB486" s="18">
        <v>0</v>
      </c>
      <c r="AC486" s="18">
        <v>0</v>
      </c>
      <c r="AD486" s="18">
        <v>0</v>
      </c>
      <c r="AE486" s="18">
        <v>5.6738404456244632E-2</v>
      </c>
      <c r="AG486" s="18">
        <v>0.10283821624167321</v>
      </c>
      <c r="AH486" s="18">
        <v>3.8809041587053221E-2</v>
      </c>
    </row>
    <row r="488" spans="2:34" ht="409.5" x14ac:dyDescent="0.35">
      <c r="B488" s="14" t="s">
        <v>196</v>
      </c>
    </row>
    <row r="489" spans="2:34" x14ac:dyDescent="0.35">
      <c r="B489" s="15" t="s">
        <v>18</v>
      </c>
    </row>
    <row r="490" spans="2:34" x14ac:dyDescent="0.35">
      <c r="B490" s="11" t="s">
        <v>59</v>
      </c>
      <c r="C490" s="16">
        <v>501</v>
      </c>
      <c r="D490" s="16">
        <v>264</v>
      </c>
      <c r="E490" s="16">
        <v>233</v>
      </c>
      <c r="G490" s="16">
        <v>355</v>
      </c>
      <c r="H490" s="16">
        <v>146</v>
      </c>
      <c r="J490" s="16">
        <v>48</v>
      </c>
      <c r="K490" s="16">
        <v>37</v>
      </c>
      <c r="L490" s="16">
        <v>103</v>
      </c>
      <c r="M490" s="16">
        <v>43</v>
      </c>
      <c r="N490" s="16">
        <v>21</v>
      </c>
      <c r="O490" s="16">
        <v>39</v>
      </c>
      <c r="P490" s="16">
        <v>59</v>
      </c>
      <c r="Q490" s="16">
        <v>39</v>
      </c>
      <c r="R490" s="16">
        <v>54</v>
      </c>
      <c r="S490" s="16">
        <v>19</v>
      </c>
      <c r="T490" s="16">
        <v>29</v>
      </c>
      <c r="U490" s="16">
        <v>10</v>
      </c>
      <c r="W490" s="16">
        <v>217</v>
      </c>
      <c r="X490" s="16">
        <v>72</v>
      </c>
      <c r="Y490" s="16">
        <v>67</v>
      </c>
      <c r="Z490" s="16">
        <v>52</v>
      </c>
      <c r="AA490" s="16">
        <v>28</v>
      </c>
      <c r="AB490" s="16">
        <v>18</v>
      </c>
      <c r="AC490" s="16">
        <v>24</v>
      </c>
      <c r="AD490" s="16">
        <v>6</v>
      </c>
      <c r="AE490" s="16">
        <v>14</v>
      </c>
      <c r="AG490" s="16">
        <v>478</v>
      </c>
      <c r="AH490" s="16">
        <v>20</v>
      </c>
    </row>
    <row r="491" spans="2:34" x14ac:dyDescent="0.35">
      <c r="B491" s="12" t="s">
        <v>60</v>
      </c>
      <c r="C491" s="16">
        <v>504</v>
      </c>
      <c r="D491" s="16">
        <v>262</v>
      </c>
      <c r="E491" s="16">
        <v>238</v>
      </c>
      <c r="G491" s="16">
        <v>366</v>
      </c>
      <c r="H491" s="16">
        <v>138</v>
      </c>
      <c r="J491" s="16">
        <v>39</v>
      </c>
      <c r="K491" s="16">
        <v>51</v>
      </c>
      <c r="L491" s="16">
        <v>91</v>
      </c>
      <c r="M491" s="16">
        <v>36</v>
      </c>
      <c r="N491" s="16">
        <v>16</v>
      </c>
      <c r="O491" s="16">
        <v>49</v>
      </c>
      <c r="P491" s="16">
        <v>78</v>
      </c>
      <c r="Q491" s="16">
        <v>37</v>
      </c>
      <c r="R491" s="16">
        <v>45</v>
      </c>
      <c r="S491" s="16">
        <v>14</v>
      </c>
      <c r="T491" s="16">
        <v>32</v>
      </c>
      <c r="U491" s="16">
        <v>13</v>
      </c>
      <c r="W491" s="16">
        <v>216</v>
      </c>
      <c r="X491" s="16">
        <v>88</v>
      </c>
      <c r="Y491" s="16">
        <v>79</v>
      </c>
      <c r="Z491" s="16">
        <v>45</v>
      </c>
      <c r="AA491" s="16">
        <v>24</v>
      </c>
      <c r="AB491" s="16">
        <v>15</v>
      </c>
      <c r="AC491" s="16">
        <v>19</v>
      </c>
      <c r="AD491" s="16">
        <v>5</v>
      </c>
      <c r="AE491" s="16">
        <v>10</v>
      </c>
      <c r="AG491" s="16">
        <v>486</v>
      </c>
      <c r="AH491" s="16">
        <v>15</v>
      </c>
    </row>
    <row r="492" spans="2:34" x14ac:dyDescent="0.35">
      <c r="B492" s="17" t="s">
        <v>173</v>
      </c>
      <c r="C492" s="18">
        <v>0.12890302107082899</v>
      </c>
      <c r="D492" s="18">
        <v>0.12368049571645411</v>
      </c>
      <c r="E492" s="18">
        <v>0.13677989840862109</v>
      </c>
      <c r="G492" s="18">
        <v>0.10410285762511361</v>
      </c>
      <c r="H492" s="18">
        <v>0.19494635416267131</v>
      </c>
      <c r="J492" s="18">
        <v>0.14707991274350199</v>
      </c>
      <c r="K492" s="18">
        <v>0.15605619519337699</v>
      </c>
      <c r="L492" s="18">
        <v>0.16925636718774689</v>
      </c>
      <c r="M492" s="18">
        <v>6.8269744772755686E-2</v>
      </c>
      <c r="N492" s="18">
        <v>0.11942871796532439</v>
      </c>
      <c r="O492" s="18">
        <v>8.9872200204357322E-2</v>
      </c>
      <c r="P492" s="18">
        <v>0.1173221687813782</v>
      </c>
      <c r="Q492" s="18">
        <v>7.8124211988574249E-2</v>
      </c>
      <c r="R492" s="18">
        <v>0.15361066756441741</v>
      </c>
      <c r="S492" s="18">
        <v>0.17001759201564889</v>
      </c>
      <c r="T492" s="18">
        <v>0.1229203810209511</v>
      </c>
      <c r="U492" s="18">
        <v>0.11102014983619091</v>
      </c>
      <c r="W492" s="18">
        <v>8.551455288731924E-2</v>
      </c>
      <c r="X492" s="18">
        <v>2.9140902252146599E-2</v>
      </c>
      <c r="Y492" s="18">
        <v>0.1684268481355973</v>
      </c>
      <c r="Z492" s="18">
        <v>0.30541193804932137</v>
      </c>
      <c r="AA492" s="18">
        <v>0.22229478272940911</v>
      </c>
      <c r="AB492" s="18">
        <v>9.982801446301702E-2</v>
      </c>
      <c r="AC492" s="18">
        <v>0.25985154508568359</v>
      </c>
      <c r="AD492" s="18">
        <v>0.30901534005372472</v>
      </c>
      <c r="AE492" s="18">
        <v>0.17044408278578399</v>
      </c>
      <c r="AG492" s="18">
        <v>0.12307858694331129</v>
      </c>
      <c r="AH492" s="18">
        <v>0.21423266617312581</v>
      </c>
    </row>
    <row r="493" spans="2:34" x14ac:dyDescent="0.35">
      <c r="B493" s="17" t="s">
        <v>174</v>
      </c>
      <c r="C493" s="18">
        <v>0.2343526688557383</v>
      </c>
      <c r="D493" s="18">
        <v>0.27546984509435413</v>
      </c>
      <c r="E493" s="18">
        <v>0.19295479401060839</v>
      </c>
      <c r="G493" s="18">
        <v>0.20561299643411951</v>
      </c>
      <c r="H493" s="18">
        <v>0.31088699343170428</v>
      </c>
      <c r="J493" s="18">
        <v>0.15417843728064201</v>
      </c>
      <c r="K493" s="18">
        <v>0.25350518153328683</v>
      </c>
      <c r="L493" s="18">
        <v>0.26580638907119808</v>
      </c>
      <c r="M493" s="18">
        <v>0.31627158559130608</v>
      </c>
      <c r="N493" s="18">
        <v>0.1519844255669606</v>
      </c>
      <c r="O493" s="18">
        <v>0.33897866524588288</v>
      </c>
      <c r="P493" s="18">
        <v>0.12204468699524169</v>
      </c>
      <c r="Q493" s="18">
        <v>0.2033515099760673</v>
      </c>
      <c r="R493" s="18">
        <v>0.21229498784334341</v>
      </c>
      <c r="S493" s="18">
        <v>0.24908735713618849</v>
      </c>
      <c r="T493" s="18">
        <v>0.34010844506808979</v>
      </c>
      <c r="U493" s="18">
        <v>0.22204029967238181</v>
      </c>
      <c r="W493" s="18">
        <v>0.14346688956095341</v>
      </c>
      <c r="X493" s="18">
        <v>0.30212896961907082</v>
      </c>
      <c r="Y493" s="18">
        <v>0.31171638492021231</v>
      </c>
      <c r="Z493" s="18">
        <v>0.24293502439166781</v>
      </c>
      <c r="AA493" s="18">
        <v>0.28454693326590319</v>
      </c>
      <c r="AB493" s="18">
        <v>0.49117914927267381</v>
      </c>
      <c r="AC493" s="18">
        <v>0.23677584756345041</v>
      </c>
      <c r="AD493" s="18">
        <v>0.1269981222303096</v>
      </c>
      <c r="AE493" s="18">
        <v>0.46656213570062061</v>
      </c>
      <c r="AG493" s="18">
        <v>0.2300534305552725</v>
      </c>
      <c r="AH493" s="18">
        <v>0.35925974549112399</v>
      </c>
    </row>
    <row r="494" spans="2:34" x14ac:dyDescent="0.35">
      <c r="B494" s="17" t="s">
        <v>176</v>
      </c>
      <c r="C494" s="18">
        <v>0.22331821962522849</v>
      </c>
      <c r="D494" s="18">
        <v>0.2285850671156735</v>
      </c>
      <c r="E494" s="18">
        <v>0.21761834709839589</v>
      </c>
      <c r="G494" s="18">
        <v>0.22927032001456649</v>
      </c>
      <c r="H494" s="18">
        <v>0.20746765680657711</v>
      </c>
      <c r="J494" s="18">
        <v>0.21602803713847879</v>
      </c>
      <c r="K494" s="18">
        <v>0.25506634599260741</v>
      </c>
      <c r="L494" s="18">
        <v>0.24134669672135331</v>
      </c>
      <c r="M494" s="18">
        <v>0.2145833585670063</v>
      </c>
      <c r="N494" s="18">
        <v>0.24129067851997291</v>
      </c>
      <c r="O494" s="18">
        <v>0.21157880011283881</v>
      </c>
      <c r="P494" s="18">
        <v>0.26650881078296518</v>
      </c>
      <c r="Q494" s="18">
        <v>0.14990988565543861</v>
      </c>
      <c r="R494" s="18">
        <v>0.1796603837577857</v>
      </c>
      <c r="S494" s="18">
        <v>0.42321708155496579</v>
      </c>
      <c r="T494" s="18">
        <v>3.9840311636464447E-2</v>
      </c>
      <c r="U494" s="18">
        <v>0.37795970032761822</v>
      </c>
      <c r="W494" s="18">
        <v>0.22349816274982931</v>
      </c>
      <c r="X494" s="18">
        <v>0.25504373933567548</v>
      </c>
      <c r="Y494" s="18">
        <v>0.19317057492317041</v>
      </c>
      <c r="Z494" s="18">
        <v>0.21930625817613139</v>
      </c>
      <c r="AA494" s="18">
        <v>0.2499174838506501</v>
      </c>
      <c r="AB494" s="18">
        <v>0.19353629018460819</v>
      </c>
      <c r="AC494" s="18">
        <v>0.21176683172092459</v>
      </c>
      <c r="AD494" s="18">
        <v>0.56398653771596563</v>
      </c>
      <c r="AE494" s="18">
        <v>0.1000718959526829</v>
      </c>
      <c r="AG494" s="18">
        <v>0.22387233459972011</v>
      </c>
      <c r="AH494" s="18">
        <v>0.24666914401099349</v>
      </c>
    </row>
    <row r="495" spans="2:34" x14ac:dyDescent="0.35">
      <c r="B495" s="17" t="s">
        <v>177</v>
      </c>
      <c r="C495" s="18">
        <v>0.27828892375530639</v>
      </c>
      <c r="D495" s="18">
        <v>0.22887980011472009</v>
      </c>
      <c r="E495" s="18">
        <v>0.32963556158187279</v>
      </c>
      <c r="G495" s="18">
        <v>0.30645274274112178</v>
      </c>
      <c r="H495" s="18">
        <v>0.2032881084385065</v>
      </c>
      <c r="J495" s="18">
        <v>0.33191426641555488</v>
      </c>
      <c r="K495" s="18">
        <v>0.22509919600740369</v>
      </c>
      <c r="L495" s="18">
        <v>0.18692010963814351</v>
      </c>
      <c r="M495" s="18">
        <v>0.27880971667901572</v>
      </c>
      <c r="N495" s="18">
        <v>0.39370106114970299</v>
      </c>
      <c r="O495" s="18">
        <v>0.26294530631266771</v>
      </c>
      <c r="P495" s="18">
        <v>0.34256712890756552</v>
      </c>
      <c r="Q495" s="18">
        <v>0.35711158256928199</v>
      </c>
      <c r="R495" s="18">
        <v>0.25915009903815339</v>
      </c>
      <c r="S495" s="18">
        <v>0.1078611429685724</v>
      </c>
      <c r="T495" s="18">
        <v>0.37204258865495637</v>
      </c>
      <c r="U495" s="18">
        <v>0.28897985016380912</v>
      </c>
      <c r="W495" s="18">
        <v>0.35702976456643631</v>
      </c>
      <c r="X495" s="18">
        <v>0.27049718373983239</v>
      </c>
      <c r="Y495" s="18">
        <v>0.2402301979007935</v>
      </c>
      <c r="Z495" s="18">
        <v>0.19022127751363191</v>
      </c>
      <c r="AA495" s="18">
        <v>0.17031754290593051</v>
      </c>
      <c r="AB495" s="18">
        <v>0.21545654607970091</v>
      </c>
      <c r="AC495" s="18">
        <v>0.1696263076602619</v>
      </c>
      <c r="AD495" s="18">
        <v>0</v>
      </c>
      <c r="AE495" s="18">
        <v>0.11732747602043871</v>
      </c>
      <c r="AG495" s="18">
        <v>0.28598980176989669</v>
      </c>
      <c r="AH495" s="18">
        <v>8.0251937639392867E-2</v>
      </c>
    </row>
    <row r="496" spans="2:34" x14ac:dyDescent="0.35">
      <c r="B496" s="17" t="s">
        <v>66</v>
      </c>
      <c r="C496" s="18">
        <v>6.6372347435248044E-2</v>
      </c>
      <c r="D496" s="18">
        <v>7.8969537055797651E-2</v>
      </c>
      <c r="E496" s="18">
        <v>5.3599592113515733E-2</v>
      </c>
      <c r="G496" s="18">
        <v>7.2195535880009098E-2</v>
      </c>
      <c r="H496" s="18">
        <v>5.0865079712770052E-2</v>
      </c>
      <c r="J496" s="18">
        <v>9.0012523787419974E-2</v>
      </c>
      <c r="K496" s="18">
        <v>5.5136540636662533E-2</v>
      </c>
      <c r="L496" s="18">
        <v>8.0701745999547478E-2</v>
      </c>
      <c r="M496" s="18">
        <v>4.9926635769970418E-2</v>
      </c>
      <c r="N496" s="18">
        <v>4.6797558399019439E-2</v>
      </c>
      <c r="O496" s="18">
        <v>9.6625028124252943E-2</v>
      </c>
      <c r="P496" s="18">
        <v>6.3602909424446727E-2</v>
      </c>
      <c r="Q496" s="18">
        <v>7.7899548076518249E-2</v>
      </c>
      <c r="R496" s="18">
        <v>9.9154613744680958E-2</v>
      </c>
      <c r="S496" s="18">
        <v>0</v>
      </c>
      <c r="T496" s="18">
        <v>0</v>
      </c>
      <c r="U496" s="18">
        <v>0</v>
      </c>
      <c r="W496" s="18">
        <v>8.0245716991772728E-2</v>
      </c>
      <c r="X496" s="18">
        <v>7.1561939957207887E-2</v>
      </c>
      <c r="Y496" s="18">
        <v>5.9230724565569749E-2</v>
      </c>
      <c r="Z496" s="18">
        <v>4.2125501869247538E-2</v>
      </c>
      <c r="AA496" s="18">
        <v>0</v>
      </c>
      <c r="AB496" s="18">
        <v>0</v>
      </c>
      <c r="AC496" s="18">
        <v>0.1219794679696794</v>
      </c>
      <c r="AD496" s="18">
        <v>0</v>
      </c>
      <c r="AE496" s="18">
        <v>8.8856005084228792E-2</v>
      </c>
      <c r="AG496" s="18">
        <v>6.6923918643163036E-2</v>
      </c>
      <c r="AH496" s="18">
        <v>6.0777465098310758E-2</v>
      </c>
    </row>
    <row r="497" spans="2:34" x14ac:dyDescent="0.35">
      <c r="B497" s="17" t="s">
        <v>65</v>
      </c>
      <c r="C497" s="18">
        <v>6.8764819257649823E-2</v>
      </c>
      <c r="D497" s="18">
        <v>6.4415254903000582E-2</v>
      </c>
      <c r="E497" s="18">
        <v>6.9411806786986094E-2</v>
      </c>
      <c r="G497" s="18">
        <v>8.2365547305069536E-2</v>
      </c>
      <c r="H497" s="18">
        <v>3.2545807447770692E-2</v>
      </c>
      <c r="J497" s="18">
        <v>6.0786822634402438E-2</v>
      </c>
      <c r="K497" s="18">
        <v>5.5136540636662533E-2</v>
      </c>
      <c r="L497" s="18">
        <v>5.5968691382010348E-2</v>
      </c>
      <c r="M497" s="18">
        <v>7.2138958619945626E-2</v>
      </c>
      <c r="N497" s="18">
        <v>4.6797558399019439E-2</v>
      </c>
      <c r="O497" s="18">
        <v>0</v>
      </c>
      <c r="P497" s="18">
        <v>8.7954295108402705E-2</v>
      </c>
      <c r="Q497" s="18">
        <v>0.1336032617341191</v>
      </c>
      <c r="R497" s="18">
        <v>9.6129248051619015E-2</v>
      </c>
      <c r="S497" s="18">
        <v>4.9816826324624391E-2</v>
      </c>
      <c r="T497" s="18">
        <v>0.12508827361953839</v>
      </c>
      <c r="U497" s="18">
        <v>0</v>
      </c>
      <c r="W497" s="18">
        <v>0.110244913243689</v>
      </c>
      <c r="X497" s="18">
        <v>7.16272650960669E-2</v>
      </c>
      <c r="Y497" s="18">
        <v>2.7225269554656768E-2</v>
      </c>
      <c r="Z497" s="18">
        <v>0</v>
      </c>
      <c r="AA497" s="18">
        <v>7.2923257248107096E-2</v>
      </c>
      <c r="AB497" s="18">
        <v>0</v>
      </c>
      <c r="AC497" s="18">
        <v>0</v>
      </c>
      <c r="AD497" s="18">
        <v>0</v>
      </c>
      <c r="AE497" s="18">
        <v>5.6738404456244632E-2</v>
      </c>
      <c r="AG497" s="18">
        <v>7.0081927488636453E-2</v>
      </c>
      <c r="AH497" s="18">
        <v>3.8809041587053221E-2</v>
      </c>
    </row>
    <row r="499" spans="2:34" ht="409.5" x14ac:dyDescent="0.35">
      <c r="B499" s="14" t="s">
        <v>197</v>
      </c>
    </row>
    <row r="500" spans="2:34" x14ac:dyDescent="0.35">
      <c r="B500" s="15" t="s">
        <v>18</v>
      </c>
    </row>
    <row r="501" spans="2:34" x14ac:dyDescent="0.35">
      <c r="B501" s="11" t="s">
        <v>59</v>
      </c>
      <c r="C501" s="16">
        <v>501</v>
      </c>
      <c r="D501" s="16">
        <v>264</v>
      </c>
      <c r="E501" s="16">
        <v>233</v>
      </c>
      <c r="G501" s="16">
        <v>355</v>
      </c>
      <c r="H501" s="16">
        <v>146</v>
      </c>
      <c r="J501" s="16">
        <v>48</v>
      </c>
      <c r="K501" s="16">
        <v>37</v>
      </c>
      <c r="L501" s="16">
        <v>103</v>
      </c>
      <c r="M501" s="16">
        <v>43</v>
      </c>
      <c r="N501" s="16">
        <v>21</v>
      </c>
      <c r="O501" s="16">
        <v>39</v>
      </c>
      <c r="P501" s="16">
        <v>59</v>
      </c>
      <c r="Q501" s="16">
        <v>39</v>
      </c>
      <c r="R501" s="16">
        <v>54</v>
      </c>
      <c r="S501" s="16">
        <v>19</v>
      </c>
      <c r="T501" s="16">
        <v>29</v>
      </c>
      <c r="U501" s="16">
        <v>10</v>
      </c>
      <c r="W501" s="16">
        <v>217</v>
      </c>
      <c r="X501" s="16">
        <v>72</v>
      </c>
      <c r="Y501" s="16">
        <v>67</v>
      </c>
      <c r="Z501" s="16">
        <v>52</v>
      </c>
      <c r="AA501" s="16">
        <v>28</v>
      </c>
      <c r="AB501" s="16">
        <v>18</v>
      </c>
      <c r="AC501" s="16">
        <v>24</v>
      </c>
      <c r="AD501" s="16">
        <v>6</v>
      </c>
      <c r="AE501" s="16">
        <v>14</v>
      </c>
      <c r="AG501" s="16">
        <v>478</v>
      </c>
      <c r="AH501" s="16">
        <v>20</v>
      </c>
    </row>
    <row r="502" spans="2:34" x14ac:dyDescent="0.35">
      <c r="B502" s="12" t="s">
        <v>60</v>
      </c>
      <c r="C502" s="16">
        <v>504</v>
      </c>
      <c r="D502" s="16">
        <v>262</v>
      </c>
      <c r="E502" s="16">
        <v>238</v>
      </c>
      <c r="G502" s="16">
        <v>366</v>
      </c>
      <c r="H502" s="16">
        <v>138</v>
      </c>
      <c r="J502" s="16">
        <v>39</v>
      </c>
      <c r="K502" s="16">
        <v>51</v>
      </c>
      <c r="L502" s="16">
        <v>91</v>
      </c>
      <c r="M502" s="16">
        <v>36</v>
      </c>
      <c r="N502" s="16">
        <v>16</v>
      </c>
      <c r="O502" s="16">
        <v>49</v>
      </c>
      <c r="P502" s="16">
        <v>78</v>
      </c>
      <c r="Q502" s="16">
        <v>37</v>
      </c>
      <c r="R502" s="16">
        <v>45</v>
      </c>
      <c r="S502" s="16">
        <v>14</v>
      </c>
      <c r="T502" s="16">
        <v>32</v>
      </c>
      <c r="U502" s="16">
        <v>13</v>
      </c>
      <c r="W502" s="16">
        <v>216</v>
      </c>
      <c r="X502" s="16">
        <v>88</v>
      </c>
      <c r="Y502" s="16">
        <v>79</v>
      </c>
      <c r="Z502" s="16">
        <v>45</v>
      </c>
      <c r="AA502" s="16">
        <v>24</v>
      </c>
      <c r="AB502" s="16">
        <v>15</v>
      </c>
      <c r="AC502" s="16">
        <v>19</v>
      </c>
      <c r="AD502" s="16">
        <v>5</v>
      </c>
      <c r="AE502" s="16">
        <v>10</v>
      </c>
      <c r="AG502" s="16">
        <v>486</v>
      </c>
      <c r="AH502" s="16">
        <v>15</v>
      </c>
    </row>
    <row r="503" spans="2:34" x14ac:dyDescent="0.35">
      <c r="B503" s="17" t="s">
        <v>173</v>
      </c>
      <c r="C503" s="18">
        <v>0.17103424234617201</v>
      </c>
      <c r="D503" s="18">
        <v>0.2041533267113656</v>
      </c>
      <c r="E503" s="18">
        <v>0.13739640541177431</v>
      </c>
      <c r="G503" s="18">
        <v>0.129301121742187</v>
      </c>
      <c r="H503" s="18">
        <v>0.28217038026090729</v>
      </c>
      <c r="J503" s="18">
        <v>0.1078872118465105</v>
      </c>
      <c r="K503" s="18">
        <v>0.18901342920448039</v>
      </c>
      <c r="L503" s="18">
        <v>0.15968437952853959</v>
      </c>
      <c r="M503" s="18">
        <v>0.1829998317998211</v>
      </c>
      <c r="N503" s="18">
        <v>0.17517555618653741</v>
      </c>
      <c r="O503" s="18">
        <v>0.14124030341689231</v>
      </c>
      <c r="P503" s="18">
        <v>0.2287930549308908</v>
      </c>
      <c r="Q503" s="18">
        <v>0.20538893540098341</v>
      </c>
      <c r="R503" s="18">
        <v>0.19310601435077851</v>
      </c>
      <c r="S503" s="18">
        <v>0.1078611429685724</v>
      </c>
      <c r="T503" s="18">
        <v>0.1672757592140203</v>
      </c>
      <c r="U503" s="18">
        <v>0</v>
      </c>
      <c r="W503" s="18">
        <v>0.102780794505422</v>
      </c>
      <c r="X503" s="18">
        <v>0.14589828303481439</v>
      </c>
      <c r="Y503" s="18">
        <v>0.24455999928564931</v>
      </c>
      <c r="Z503" s="18">
        <v>0.21201927769828269</v>
      </c>
      <c r="AA503" s="18">
        <v>0.25663762854994349</v>
      </c>
      <c r="AB503" s="18">
        <v>0.15755873074184859</v>
      </c>
      <c r="AC503" s="18">
        <v>0.34666976580550402</v>
      </c>
      <c r="AD503" s="18">
        <v>0.40281294378716581</v>
      </c>
      <c r="AE503" s="18">
        <v>0.42322864420418238</v>
      </c>
      <c r="AG503" s="18">
        <v>0.162644043084224</v>
      </c>
      <c r="AH503" s="18">
        <v>0.41677727313526802</v>
      </c>
    </row>
    <row r="504" spans="2:34" x14ac:dyDescent="0.35">
      <c r="B504" s="17" t="s">
        <v>174</v>
      </c>
      <c r="C504" s="18">
        <v>0.2558692807006695</v>
      </c>
      <c r="D504" s="18">
        <v>0.2433181323087252</v>
      </c>
      <c r="E504" s="18">
        <v>0.27390966140269901</v>
      </c>
      <c r="G504" s="18">
        <v>0.2438507318041247</v>
      </c>
      <c r="H504" s="18">
        <v>0.2878749176712691</v>
      </c>
      <c r="J504" s="18">
        <v>0.28169512108465378</v>
      </c>
      <c r="K504" s="18">
        <v>0.27724115788392689</v>
      </c>
      <c r="L504" s="18">
        <v>0.31417813012289619</v>
      </c>
      <c r="M504" s="18">
        <v>0.31973787910696672</v>
      </c>
      <c r="N504" s="18">
        <v>0.25717129273490169</v>
      </c>
      <c r="O504" s="18">
        <v>0.28353857251641129</v>
      </c>
      <c r="P504" s="18">
        <v>0.1039593717948701</v>
      </c>
      <c r="Q504" s="18">
        <v>0.18885764756760801</v>
      </c>
      <c r="R504" s="18">
        <v>0.25394688589956999</v>
      </c>
      <c r="S504" s="18">
        <v>0.32769556130884558</v>
      </c>
      <c r="T504" s="18">
        <v>0.39652900223694881</v>
      </c>
      <c r="U504" s="18">
        <v>8.8979850163809091E-2</v>
      </c>
      <c r="W504" s="18">
        <v>0.20677823910628121</v>
      </c>
      <c r="X504" s="18">
        <v>0.28172751966322529</v>
      </c>
      <c r="Y504" s="18">
        <v>0.32820870589928108</v>
      </c>
      <c r="Z504" s="18">
        <v>0.24828832922501781</v>
      </c>
      <c r="AA504" s="18">
        <v>0.35158894384781769</v>
      </c>
      <c r="AB504" s="18">
        <v>0.36055943339303709</v>
      </c>
      <c r="AC504" s="18">
        <v>0.27359503383271472</v>
      </c>
      <c r="AD504" s="18">
        <v>0.12281323737995981</v>
      </c>
      <c r="AE504" s="18">
        <v>0.16048386308007359</v>
      </c>
      <c r="AG504" s="18">
        <v>0.2584965650304249</v>
      </c>
      <c r="AH504" s="18">
        <v>0.1485799273920744</v>
      </c>
    </row>
    <row r="505" spans="2:34" x14ac:dyDescent="0.35">
      <c r="B505" s="17" t="s">
        <v>176</v>
      </c>
      <c r="C505" s="18">
        <v>0.2357096668402654</v>
      </c>
      <c r="D505" s="18">
        <v>0.2336380079828326</v>
      </c>
      <c r="E505" s="18">
        <v>0.23871590906925871</v>
      </c>
      <c r="G505" s="18">
        <v>0.23508022664263789</v>
      </c>
      <c r="H505" s="18">
        <v>0.2373858787218644</v>
      </c>
      <c r="J505" s="18">
        <v>0.21621408413044699</v>
      </c>
      <c r="K505" s="18">
        <v>0.22594140594919501</v>
      </c>
      <c r="L505" s="18">
        <v>0.19622593382962161</v>
      </c>
      <c r="M505" s="18">
        <v>0.14757147613352389</v>
      </c>
      <c r="N505" s="18">
        <v>0.28808823691899232</v>
      </c>
      <c r="O505" s="18">
        <v>0.26905488760077861</v>
      </c>
      <c r="P505" s="18">
        <v>0.25314601379645718</v>
      </c>
      <c r="Q505" s="18">
        <v>0.29370589690122312</v>
      </c>
      <c r="R505" s="18">
        <v>0.27077445077143242</v>
      </c>
      <c r="S505" s="18">
        <v>0.1535658368900682</v>
      </c>
      <c r="T505" s="18">
        <v>0.18338294491609311</v>
      </c>
      <c r="U505" s="18">
        <v>0.48897985016380913</v>
      </c>
      <c r="W505" s="18">
        <v>0.25582921828822769</v>
      </c>
      <c r="X505" s="18">
        <v>0.19056503184042151</v>
      </c>
      <c r="Y505" s="18">
        <v>0.23880843703265911</v>
      </c>
      <c r="Z505" s="18">
        <v>0.31297363816723123</v>
      </c>
      <c r="AA505" s="18">
        <v>6.3057170778145197E-2</v>
      </c>
      <c r="AB505" s="18">
        <v>0.3211455304571319</v>
      </c>
      <c r="AC505" s="18">
        <v>0.1185073729624616</v>
      </c>
      <c r="AD505" s="18">
        <v>0.47437381883287433</v>
      </c>
      <c r="AE505" s="18">
        <v>0.21739937197312159</v>
      </c>
      <c r="AG505" s="18">
        <v>0.2333321664995843</v>
      </c>
      <c r="AH505" s="18">
        <v>0.29860341974311788</v>
      </c>
    </row>
    <row r="506" spans="2:34" x14ac:dyDescent="0.35">
      <c r="B506" s="17" t="s">
        <v>177</v>
      </c>
      <c r="C506" s="18">
        <v>0.17553227233741131</v>
      </c>
      <c r="D506" s="18">
        <v>0.14921208199774991</v>
      </c>
      <c r="E506" s="18">
        <v>0.1993418455550913</v>
      </c>
      <c r="G506" s="18">
        <v>0.20353688804701511</v>
      </c>
      <c r="H506" s="18">
        <v>0.1009554185409928</v>
      </c>
      <c r="J506" s="18">
        <v>0.1770213832334554</v>
      </c>
      <c r="K506" s="18">
        <v>0.19753092568907249</v>
      </c>
      <c r="L506" s="18">
        <v>0.1249480512798406</v>
      </c>
      <c r="M506" s="18">
        <v>0.13327393709985119</v>
      </c>
      <c r="N506" s="18">
        <v>0.1859697973615296</v>
      </c>
      <c r="O506" s="18">
        <v>0.25887171978302498</v>
      </c>
      <c r="P506" s="18">
        <v>0.23143794410055429</v>
      </c>
      <c r="Q506" s="18">
        <v>0.10054471031954761</v>
      </c>
      <c r="R506" s="18">
        <v>0.1144487926279667</v>
      </c>
      <c r="S506" s="18">
        <v>0.26142697985864061</v>
      </c>
      <c r="T506" s="18">
        <v>9.5793015010049623E-2</v>
      </c>
      <c r="U506" s="18">
        <v>0.42204029967238182</v>
      </c>
      <c r="W506" s="18">
        <v>0.19240716344421269</v>
      </c>
      <c r="X506" s="18">
        <v>0.21555174762472001</v>
      </c>
      <c r="Y506" s="18">
        <v>0.1214489493158171</v>
      </c>
      <c r="Z506" s="18">
        <v>0.15821773220198071</v>
      </c>
      <c r="AA506" s="18">
        <v>0.25579299957598661</v>
      </c>
      <c r="AB506" s="18">
        <v>5.6225478475275023E-2</v>
      </c>
      <c r="AC506" s="18">
        <v>0.14041369064030179</v>
      </c>
      <c r="AD506" s="18">
        <v>0</v>
      </c>
      <c r="AE506" s="18">
        <v>0.1421497162863774</v>
      </c>
      <c r="AG506" s="18">
        <v>0.17895103290026251</v>
      </c>
      <c r="AH506" s="18">
        <v>9.7230338142486689E-2</v>
      </c>
    </row>
    <row r="507" spans="2:34" x14ac:dyDescent="0.35">
      <c r="B507" s="17" t="s">
        <v>66</v>
      </c>
      <c r="C507" s="18">
        <v>7.190252781327966E-2</v>
      </c>
      <c r="D507" s="18">
        <v>8.2223585119531858E-2</v>
      </c>
      <c r="E507" s="18">
        <v>6.1726823886976007E-2</v>
      </c>
      <c r="G507" s="18">
        <v>8.4891372683968874E-2</v>
      </c>
      <c r="H507" s="18">
        <v>3.7312973185913138E-2</v>
      </c>
      <c r="J507" s="18">
        <v>0.15639537707053089</v>
      </c>
      <c r="K507" s="18">
        <v>5.5136540636662533E-2</v>
      </c>
      <c r="L507" s="18">
        <v>9.6277413548549046E-2</v>
      </c>
      <c r="M507" s="18">
        <v>8.8849291399900776E-2</v>
      </c>
      <c r="N507" s="18">
        <v>4.6797558399019439E-2</v>
      </c>
      <c r="O507" s="18">
        <v>2.262926096221202E-2</v>
      </c>
      <c r="P507" s="18">
        <v>4.8015230059402288E-2</v>
      </c>
      <c r="Q507" s="18">
        <v>7.7899548076518249E-2</v>
      </c>
      <c r="R507" s="18">
        <v>9.4450422313742982E-2</v>
      </c>
      <c r="S507" s="18">
        <v>9.9633652649248783E-2</v>
      </c>
      <c r="T507" s="18">
        <v>3.1931005003349867E-2</v>
      </c>
      <c r="U507" s="18">
        <v>0</v>
      </c>
      <c r="W507" s="18">
        <v>0.1107581529605078</v>
      </c>
      <c r="X507" s="18">
        <v>8.2904404977224899E-2</v>
      </c>
      <c r="Y507" s="18">
        <v>0</v>
      </c>
      <c r="Z507" s="18">
        <v>4.263212835390421E-2</v>
      </c>
      <c r="AA507" s="18">
        <v>0</v>
      </c>
      <c r="AB507" s="18">
        <v>5.2255413466353692E-2</v>
      </c>
      <c r="AC507" s="18">
        <v>0.12081413675901791</v>
      </c>
      <c r="AD507" s="18">
        <v>0</v>
      </c>
      <c r="AE507" s="18">
        <v>0</v>
      </c>
      <c r="AG507" s="18">
        <v>7.4532200582712232E-2</v>
      </c>
      <c r="AH507" s="18">
        <v>0</v>
      </c>
    </row>
    <row r="508" spans="2:34" x14ac:dyDescent="0.35">
      <c r="B508" s="17" t="s">
        <v>65</v>
      </c>
      <c r="C508" s="18">
        <v>8.9952009962202192E-2</v>
      </c>
      <c r="D508" s="18">
        <v>8.7454865879794785E-2</v>
      </c>
      <c r="E508" s="18">
        <v>8.8909354674200913E-2</v>
      </c>
      <c r="G508" s="18">
        <v>0.10333965908006661</v>
      </c>
      <c r="H508" s="18">
        <v>5.4300431619053201E-2</v>
      </c>
      <c r="J508" s="18">
        <v>6.0786822634402438E-2</v>
      </c>
      <c r="K508" s="18">
        <v>5.5136540636662533E-2</v>
      </c>
      <c r="L508" s="18">
        <v>0.1086860916905526</v>
      </c>
      <c r="M508" s="18">
        <v>0.1275675844599361</v>
      </c>
      <c r="N508" s="18">
        <v>4.6797558399019439E-2</v>
      </c>
      <c r="O508" s="18">
        <v>2.4665255720680311E-2</v>
      </c>
      <c r="P508" s="18">
        <v>0.1346483853178253</v>
      </c>
      <c r="Q508" s="18">
        <v>0.1336032617341191</v>
      </c>
      <c r="R508" s="18">
        <v>7.3273434036509044E-2</v>
      </c>
      <c r="S508" s="18">
        <v>4.9816826324624391E-2</v>
      </c>
      <c r="T508" s="18">
        <v>0.12508827361953839</v>
      </c>
      <c r="U508" s="18">
        <v>0</v>
      </c>
      <c r="W508" s="18">
        <v>0.13144643169534859</v>
      </c>
      <c r="X508" s="18">
        <v>8.3353012859593803E-2</v>
      </c>
      <c r="Y508" s="18">
        <v>6.6973908466593374E-2</v>
      </c>
      <c r="Z508" s="18">
        <v>2.586889435358352E-2</v>
      </c>
      <c r="AA508" s="18">
        <v>7.2923257248107096E-2</v>
      </c>
      <c r="AB508" s="18">
        <v>5.2255413466353692E-2</v>
      </c>
      <c r="AC508" s="18">
        <v>0</v>
      </c>
      <c r="AD508" s="18">
        <v>0</v>
      </c>
      <c r="AE508" s="18">
        <v>5.6738404456244632E-2</v>
      </c>
      <c r="AG508" s="18">
        <v>9.2043991902792194E-2</v>
      </c>
      <c r="AH508" s="18">
        <v>3.8809041587053221E-2</v>
      </c>
    </row>
    <row r="510" spans="2:34" ht="409.5" x14ac:dyDescent="0.35">
      <c r="B510" s="14" t="s">
        <v>198</v>
      </c>
    </row>
    <row r="511" spans="2:34" x14ac:dyDescent="0.35">
      <c r="B511" s="15" t="s">
        <v>18</v>
      </c>
    </row>
    <row r="512" spans="2:34" x14ac:dyDescent="0.35">
      <c r="B512" s="11" t="s">
        <v>59</v>
      </c>
      <c r="C512" s="16">
        <v>501</v>
      </c>
      <c r="D512" s="16">
        <v>264</v>
      </c>
      <c r="E512" s="16">
        <v>233</v>
      </c>
      <c r="G512" s="16">
        <v>355</v>
      </c>
      <c r="H512" s="16">
        <v>146</v>
      </c>
      <c r="J512" s="16">
        <v>48</v>
      </c>
      <c r="K512" s="16">
        <v>37</v>
      </c>
      <c r="L512" s="16">
        <v>103</v>
      </c>
      <c r="M512" s="16">
        <v>43</v>
      </c>
      <c r="N512" s="16">
        <v>21</v>
      </c>
      <c r="O512" s="16">
        <v>39</v>
      </c>
      <c r="P512" s="16">
        <v>59</v>
      </c>
      <c r="Q512" s="16">
        <v>39</v>
      </c>
      <c r="R512" s="16">
        <v>54</v>
      </c>
      <c r="S512" s="16">
        <v>19</v>
      </c>
      <c r="T512" s="16">
        <v>29</v>
      </c>
      <c r="U512" s="16">
        <v>10</v>
      </c>
      <c r="W512" s="16">
        <v>217</v>
      </c>
      <c r="X512" s="16">
        <v>72</v>
      </c>
      <c r="Y512" s="16">
        <v>67</v>
      </c>
      <c r="Z512" s="16">
        <v>52</v>
      </c>
      <c r="AA512" s="16">
        <v>28</v>
      </c>
      <c r="AB512" s="16">
        <v>18</v>
      </c>
      <c r="AC512" s="16">
        <v>24</v>
      </c>
      <c r="AD512" s="16">
        <v>6</v>
      </c>
      <c r="AE512" s="16">
        <v>14</v>
      </c>
      <c r="AG512" s="16">
        <v>478</v>
      </c>
      <c r="AH512" s="16">
        <v>20</v>
      </c>
    </row>
    <row r="513" spans="2:34" x14ac:dyDescent="0.35">
      <c r="B513" s="12" t="s">
        <v>60</v>
      </c>
      <c r="C513" s="16">
        <v>504</v>
      </c>
      <c r="D513" s="16">
        <v>262</v>
      </c>
      <c r="E513" s="16">
        <v>238</v>
      </c>
      <c r="G513" s="16">
        <v>366</v>
      </c>
      <c r="H513" s="16">
        <v>138</v>
      </c>
      <c r="J513" s="16">
        <v>39</v>
      </c>
      <c r="K513" s="16">
        <v>51</v>
      </c>
      <c r="L513" s="16">
        <v>91</v>
      </c>
      <c r="M513" s="16">
        <v>36</v>
      </c>
      <c r="N513" s="16">
        <v>16</v>
      </c>
      <c r="O513" s="16">
        <v>49</v>
      </c>
      <c r="P513" s="16">
        <v>78</v>
      </c>
      <c r="Q513" s="16">
        <v>37</v>
      </c>
      <c r="R513" s="16">
        <v>45</v>
      </c>
      <c r="S513" s="16">
        <v>14</v>
      </c>
      <c r="T513" s="16">
        <v>32</v>
      </c>
      <c r="U513" s="16">
        <v>13</v>
      </c>
      <c r="W513" s="16">
        <v>216</v>
      </c>
      <c r="X513" s="16">
        <v>88</v>
      </c>
      <c r="Y513" s="16">
        <v>79</v>
      </c>
      <c r="Z513" s="16">
        <v>45</v>
      </c>
      <c r="AA513" s="16">
        <v>24</v>
      </c>
      <c r="AB513" s="16">
        <v>15</v>
      </c>
      <c r="AC513" s="16">
        <v>19</v>
      </c>
      <c r="AD513" s="16">
        <v>5</v>
      </c>
      <c r="AE513" s="16">
        <v>10</v>
      </c>
      <c r="AG513" s="16">
        <v>486</v>
      </c>
      <c r="AH513" s="16">
        <v>15</v>
      </c>
    </row>
    <row r="514" spans="2:34" x14ac:dyDescent="0.35">
      <c r="B514" s="17" t="s">
        <v>173</v>
      </c>
      <c r="C514" s="18">
        <v>0.1661746658086905</v>
      </c>
      <c r="D514" s="18">
        <v>0.17173141213316009</v>
      </c>
      <c r="E514" s="18">
        <v>0.16279984174163781</v>
      </c>
      <c r="G514" s="18">
        <v>0.14671170911446399</v>
      </c>
      <c r="H514" s="18">
        <v>0.21800491018278439</v>
      </c>
      <c r="J514" s="18">
        <v>9.0474679678898037E-2</v>
      </c>
      <c r="K514" s="18">
        <v>0.15305983145770441</v>
      </c>
      <c r="L514" s="18">
        <v>0.2039824549223361</v>
      </c>
      <c r="M514" s="18">
        <v>0.21988460756702591</v>
      </c>
      <c r="N514" s="18">
        <v>0.2219731145855568</v>
      </c>
      <c r="O514" s="18">
        <v>0.11861104245468029</v>
      </c>
      <c r="P514" s="18">
        <v>0.13423098799640229</v>
      </c>
      <c r="Q514" s="18">
        <v>0.20924072047366529</v>
      </c>
      <c r="R514" s="18">
        <v>0.14134484100165509</v>
      </c>
      <c r="S514" s="18">
        <v>6.2156449047076491E-2</v>
      </c>
      <c r="T514" s="18">
        <v>0.24215067604296961</v>
      </c>
      <c r="U514" s="18">
        <v>0.22204029967238181</v>
      </c>
      <c r="W514" s="18">
        <v>8.2331644471185003E-2</v>
      </c>
      <c r="X514" s="18">
        <v>0.11700869537764209</v>
      </c>
      <c r="Y514" s="18">
        <v>0.24527760509318061</v>
      </c>
      <c r="Z514" s="18">
        <v>0.23578061763851671</v>
      </c>
      <c r="AA514" s="18">
        <v>0.26813739675765752</v>
      </c>
      <c r="AB514" s="18">
        <v>0.26620672174249788</v>
      </c>
      <c r="AC514" s="18">
        <v>0.34900042822682692</v>
      </c>
      <c r="AD514" s="18">
        <v>0.30901534005372472</v>
      </c>
      <c r="AE514" s="18">
        <v>0.42322864420418238</v>
      </c>
      <c r="AG514" s="18">
        <v>0.15459490397258471</v>
      </c>
      <c r="AH514" s="18">
        <v>0.38713718561933502</v>
      </c>
    </row>
    <row r="515" spans="2:34" x14ac:dyDescent="0.35">
      <c r="B515" s="17" t="s">
        <v>174</v>
      </c>
      <c r="C515" s="18">
        <v>0.23933286933048359</v>
      </c>
      <c r="D515" s="18">
        <v>0.30216203125982832</v>
      </c>
      <c r="E515" s="18">
        <v>0.17411459090675219</v>
      </c>
      <c r="G515" s="18">
        <v>0.20060740397610821</v>
      </c>
      <c r="H515" s="18">
        <v>0.3424595609401494</v>
      </c>
      <c r="J515" s="18">
        <v>0.29929370024423452</v>
      </c>
      <c r="K515" s="18">
        <v>0.19764968637909511</v>
      </c>
      <c r="L515" s="18">
        <v>0.22098067551422981</v>
      </c>
      <c r="M515" s="18">
        <v>0.1850355283541805</v>
      </c>
      <c r="N515" s="18">
        <v>0.1859697973615296</v>
      </c>
      <c r="O515" s="18">
        <v>0.26090931155419927</v>
      </c>
      <c r="P515" s="18">
        <v>0.2446524514646323</v>
      </c>
      <c r="Q515" s="18">
        <v>0.1784442583960659</v>
      </c>
      <c r="R515" s="18">
        <v>0.32624357269644422</v>
      </c>
      <c r="S515" s="18">
        <v>0.35694850010476092</v>
      </c>
      <c r="T515" s="18">
        <v>0.28444952016539621</v>
      </c>
      <c r="U515" s="18">
        <v>8.8979850163809091E-2</v>
      </c>
      <c r="W515" s="18">
        <v>0.16189246523007189</v>
      </c>
      <c r="X515" s="18">
        <v>0.31870262954744127</v>
      </c>
      <c r="Y515" s="18">
        <v>0.2837730766881279</v>
      </c>
      <c r="Z515" s="18">
        <v>0.28740975526040202</v>
      </c>
      <c r="AA515" s="18">
        <v>0.13294882250154991</v>
      </c>
      <c r="AB515" s="18">
        <v>0.43574616114018638</v>
      </c>
      <c r="AC515" s="18">
        <v>0.35771934976113112</v>
      </c>
      <c r="AD515" s="18">
        <v>0.34360896334371038</v>
      </c>
      <c r="AE515" s="18">
        <v>0.40270547531913398</v>
      </c>
      <c r="AG515" s="18">
        <v>0.23623312210170189</v>
      </c>
      <c r="AH515" s="18">
        <v>0.3840309493491979</v>
      </c>
    </row>
    <row r="516" spans="2:34" x14ac:dyDescent="0.35">
      <c r="B516" s="17" t="s">
        <v>176</v>
      </c>
      <c r="C516" s="18">
        <v>0.17527967377352319</v>
      </c>
      <c r="D516" s="18">
        <v>0.15493006818392599</v>
      </c>
      <c r="E516" s="18">
        <v>0.19609939642567251</v>
      </c>
      <c r="G516" s="18">
        <v>0.18476432268657611</v>
      </c>
      <c r="H516" s="18">
        <v>0.15002186332420731</v>
      </c>
      <c r="J516" s="18">
        <v>0.1342682004546534</v>
      </c>
      <c r="K516" s="18">
        <v>0.20819637209436689</v>
      </c>
      <c r="L516" s="18">
        <v>0.16911817057891421</v>
      </c>
      <c r="M516" s="18">
        <v>0.13065896409203989</v>
      </c>
      <c r="N516" s="18">
        <v>0.1519844255669606</v>
      </c>
      <c r="O516" s="18">
        <v>0.32449498033025009</v>
      </c>
      <c r="P516" s="18">
        <v>0.17062299452879301</v>
      </c>
      <c r="Q516" s="18">
        <v>0.12748938732446519</v>
      </c>
      <c r="R516" s="18">
        <v>0.13125387525695281</v>
      </c>
      <c r="S516" s="18">
        <v>0.32769556130884558</v>
      </c>
      <c r="T516" s="18">
        <v>0.1116116282762788</v>
      </c>
      <c r="U516" s="18">
        <v>0.11102014983619091</v>
      </c>
      <c r="W516" s="18">
        <v>0.18290993450526141</v>
      </c>
      <c r="X516" s="18">
        <v>0.22140362603336611</v>
      </c>
      <c r="Y516" s="18">
        <v>0.17730238551921709</v>
      </c>
      <c r="Z516" s="18">
        <v>0.12539140669552279</v>
      </c>
      <c r="AA516" s="18">
        <v>0.19358757786015701</v>
      </c>
      <c r="AB516" s="18">
        <v>8.6560636046536091E-2</v>
      </c>
      <c r="AC516" s="18">
        <v>7.6109166567839587E-2</v>
      </c>
      <c r="AD516" s="18">
        <v>0.34737569660256479</v>
      </c>
      <c r="AE516" s="18">
        <v>5.6915508893047952E-2</v>
      </c>
      <c r="AG516" s="18">
        <v>0.17710059337910389</v>
      </c>
      <c r="AH516" s="18">
        <v>0.14870106674237901</v>
      </c>
    </row>
    <row r="517" spans="2:34" x14ac:dyDescent="0.35">
      <c r="B517" s="17" t="s">
        <v>177</v>
      </c>
      <c r="C517" s="18">
        <v>0.1613530552756067</v>
      </c>
      <c r="D517" s="18">
        <v>0.13218423348604341</v>
      </c>
      <c r="E517" s="18">
        <v>0.19612782853378691</v>
      </c>
      <c r="G517" s="18">
        <v>0.17163188794997131</v>
      </c>
      <c r="H517" s="18">
        <v>0.13398031752755549</v>
      </c>
      <c r="J517" s="18">
        <v>0.19746134240441171</v>
      </c>
      <c r="K517" s="18">
        <v>0.2205479475221834</v>
      </c>
      <c r="L517" s="18">
        <v>0.16278783745085099</v>
      </c>
      <c r="M517" s="18">
        <v>0.18136705557699109</v>
      </c>
      <c r="N517" s="18">
        <v>0.25288242888987522</v>
      </c>
      <c r="O517" s="18">
        <v>5.5440092729471577E-2</v>
      </c>
      <c r="P517" s="18">
        <v>0.17312063036412009</v>
      </c>
      <c r="Q517" s="18">
        <v>7.1785673666864294E-2</v>
      </c>
      <c r="R517" s="18">
        <v>0.13411250502505939</v>
      </c>
      <c r="S517" s="18">
        <v>9.1409387842991727E-2</v>
      </c>
      <c r="T517" s="18">
        <v>0.2047688968924673</v>
      </c>
      <c r="U517" s="18">
        <v>0.28897985016380912</v>
      </c>
      <c r="W517" s="18">
        <v>0.15192390511911871</v>
      </c>
      <c r="X517" s="18">
        <v>0.1696673336122074</v>
      </c>
      <c r="Y517" s="18">
        <v>0.164166994694431</v>
      </c>
      <c r="Z517" s="18">
        <v>0.222692234373561</v>
      </c>
      <c r="AA517" s="18">
        <v>0.20723310845493509</v>
      </c>
      <c r="AB517" s="18">
        <v>0.15923106760442579</v>
      </c>
      <c r="AC517" s="18">
        <v>0.1356468989837597</v>
      </c>
      <c r="AD517" s="18">
        <v>0</v>
      </c>
      <c r="AE517" s="18">
        <v>6.0411967127390741E-2</v>
      </c>
      <c r="AG517" s="18">
        <v>0.1659788164587066</v>
      </c>
      <c r="AH517" s="18">
        <v>4.1321756702035008E-2</v>
      </c>
    </row>
    <row r="518" spans="2:34" x14ac:dyDescent="0.35">
      <c r="B518" s="17" t="s">
        <v>66</v>
      </c>
      <c r="C518" s="18">
        <v>9.2169958454886902E-2</v>
      </c>
      <c r="D518" s="18">
        <v>9.0402125497390101E-2</v>
      </c>
      <c r="E518" s="18">
        <v>9.2050038682841825E-2</v>
      </c>
      <c r="G518" s="18">
        <v>9.9804906233270041E-2</v>
      </c>
      <c r="H518" s="18">
        <v>7.1837939257904881E-2</v>
      </c>
      <c r="J518" s="18">
        <v>0.15133240130028891</v>
      </c>
      <c r="K518" s="18">
        <v>8.2704810954993796E-2</v>
      </c>
      <c r="L518" s="18">
        <v>7.9931756264576798E-2</v>
      </c>
      <c r="M518" s="18">
        <v>0.13877592716987119</v>
      </c>
      <c r="N518" s="18">
        <v>0</v>
      </c>
      <c r="O518" s="18">
        <v>9.2553038607316368E-2</v>
      </c>
      <c r="P518" s="18">
        <v>9.3388180418845182E-2</v>
      </c>
      <c r="Q518" s="18">
        <v>0.14990988565543861</v>
      </c>
      <c r="R518" s="18">
        <v>9.7642523931760192E-2</v>
      </c>
      <c r="S518" s="18">
        <v>6.2156449047076491E-2</v>
      </c>
      <c r="T518" s="18">
        <v>0</v>
      </c>
      <c r="U518" s="18">
        <v>8.8979850163809091E-2</v>
      </c>
      <c r="W518" s="18">
        <v>0.1157992023677709</v>
      </c>
      <c r="X518" s="18">
        <v>8.2939809583656515E-2</v>
      </c>
      <c r="Y518" s="18">
        <v>3.773261372945249E-2</v>
      </c>
      <c r="Z518" s="18">
        <v>0.1287259860319975</v>
      </c>
      <c r="AA518" s="18">
        <v>0.12516983717759361</v>
      </c>
      <c r="AB518" s="18">
        <v>5.2255413466353692E-2</v>
      </c>
      <c r="AC518" s="18">
        <v>8.1524156460442629E-2</v>
      </c>
      <c r="AD518" s="18">
        <v>0</v>
      </c>
      <c r="AE518" s="18">
        <v>0</v>
      </c>
      <c r="AG518" s="18">
        <v>9.5540866784256981E-2</v>
      </c>
      <c r="AH518" s="18">
        <v>0</v>
      </c>
    </row>
    <row r="519" spans="2:34" x14ac:dyDescent="0.35">
      <c r="B519" s="17" t="s">
        <v>65</v>
      </c>
      <c r="C519" s="18">
        <v>0.1656897773568092</v>
      </c>
      <c r="D519" s="18">
        <v>0.1485901294396523</v>
      </c>
      <c r="E519" s="18">
        <v>0.17880830370930889</v>
      </c>
      <c r="G519" s="18">
        <v>0.1964797700396104</v>
      </c>
      <c r="H519" s="18">
        <v>8.369540876739856E-2</v>
      </c>
      <c r="J519" s="18">
        <v>0.12716967591751341</v>
      </c>
      <c r="K519" s="18">
        <v>0.13784135159165631</v>
      </c>
      <c r="L519" s="18">
        <v>0.16319910526909179</v>
      </c>
      <c r="M519" s="18">
        <v>0.14427791723989131</v>
      </c>
      <c r="N519" s="18">
        <v>0.18719023359607781</v>
      </c>
      <c r="O519" s="18">
        <v>0.14799153432408191</v>
      </c>
      <c r="P519" s="18">
        <v>0.18398475522720731</v>
      </c>
      <c r="Q519" s="18">
        <v>0.2631300744835004</v>
      </c>
      <c r="R519" s="18">
        <v>0.169402682088128</v>
      </c>
      <c r="S519" s="18">
        <v>9.9633652649248783E-2</v>
      </c>
      <c r="T519" s="18">
        <v>0.15701927862288831</v>
      </c>
      <c r="U519" s="18">
        <v>0.2</v>
      </c>
      <c r="W519" s="18">
        <v>0.30514284830659222</v>
      </c>
      <c r="X519" s="18">
        <v>9.0277905845686568E-2</v>
      </c>
      <c r="Y519" s="18">
        <v>9.174732427559093E-2</v>
      </c>
      <c r="Z519" s="18">
        <v>0</v>
      </c>
      <c r="AA519" s="18">
        <v>7.2923257248107096E-2</v>
      </c>
      <c r="AB519" s="18">
        <v>0</v>
      </c>
      <c r="AC519" s="18">
        <v>0</v>
      </c>
      <c r="AD519" s="18">
        <v>0</v>
      </c>
      <c r="AE519" s="18">
        <v>5.6738404456244632E-2</v>
      </c>
      <c r="AG519" s="18">
        <v>0.17055169730364589</v>
      </c>
      <c r="AH519" s="18">
        <v>3.8809041587053221E-2</v>
      </c>
    </row>
    <row r="521" spans="2:34" ht="409.5" x14ac:dyDescent="0.35">
      <c r="B521" s="14" t="s">
        <v>199</v>
      </c>
    </row>
    <row r="522" spans="2:34" x14ac:dyDescent="0.35">
      <c r="B522" s="15" t="s">
        <v>18</v>
      </c>
    </row>
    <row r="523" spans="2:34" x14ac:dyDescent="0.35">
      <c r="B523" s="11" t="s">
        <v>59</v>
      </c>
      <c r="C523" s="16">
        <v>501</v>
      </c>
      <c r="D523" s="16">
        <v>264</v>
      </c>
      <c r="E523" s="16">
        <v>233</v>
      </c>
      <c r="G523" s="16">
        <v>355</v>
      </c>
      <c r="H523" s="16">
        <v>146</v>
      </c>
      <c r="J523" s="16">
        <v>48</v>
      </c>
      <c r="K523" s="16">
        <v>37</v>
      </c>
      <c r="L523" s="16">
        <v>103</v>
      </c>
      <c r="M523" s="16">
        <v>43</v>
      </c>
      <c r="N523" s="16">
        <v>21</v>
      </c>
      <c r="O523" s="16">
        <v>39</v>
      </c>
      <c r="P523" s="16">
        <v>59</v>
      </c>
      <c r="Q523" s="16">
        <v>39</v>
      </c>
      <c r="R523" s="16">
        <v>54</v>
      </c>
      <c r="S523" s="16">
        <v>19</v>
      </c>
      <c r="T523" s="16">
        <v>29</v>
      </c>
      <c r="U523" s="16">
        <v>10</v>
      </c>
      <c r="W523" s="16">
        <v>217</v>
      </c>
      <c r="X523" s="16">
        <v>72</v>
      </c>
      <c r="Y523" s="16">
        <v>67</v>
      </c>
      <c r="Z523" s="16">
        <v>52</v>
      </c>
      <c r="AA523" s="16">
        <v>28</v>
      </c>
      <c r="AB523" s="16">
        <v>18</v>
      </c>
      <c r="AC523" s="16">
        <v>24</v>
      </c>
      <c r="AD523" s="16">
        <v>6</v>
      </c>
      <c r="AE523" s="16">
        <v>14</v>
      </c>
      <c r="AG523" s="16">
        <v>478</v>
      </c>
      <c r="AH523" s="16">
        <v>20</v>
      </c>
    </row>
    <row r="524" spans="2:34" x14ac:dyDescent="0.35">
      <c r="B524" s="12" t="s">
        <v>60</v>
      </c>
      <c r="C524" s="16">
        <v>504</v>
      </c>
      <c r="D524" s="16">
        <v>262</v>
      </c>
      <c r="E524" s="16">
        <v>238</v>
      </c>
      <c r="G524" s="16">
        <v>366</v>
      </c>
      <c r="H524" s="16">
        <v>138</v>
      </c>
      <c r="J524" s="16">
        <v>39</v>
      </c>
      <c r="K524" s="16">
        <v>51</v>
      </c>
      <c r="L524" s="16">
        <v>91</v>
      </c>
      <c r="M524" s="16">
        <v>36</v>
      </c>
      <c r="N524" s="16">
        <v>16</v>
      </c>
      <c r="O524" s="16">
        <v>49</v>
      </c>
      <c r="P524" s="16">
        <v>78</v>
      </c>
      <c r="Q524" s="16">
        <v>37</v>
      </c>
      <c r="R524" s="16">
        <v>45</v>
      </c>
      <c r="S524" s="16">
        <v>14</v>
      </c>
      <c r="T524" s="16">
        <v>32</v>
      </c>
      <c r="U524" s="16">
        <v>13</v>
      </c>
      <c r="W524" s="16">
        <v>216</v>
      </c>
      <c r="X524" s="16">
        <v>88</v>
      </c>
      <c r="Y524" s="16">
        <v>79</v>
      </c>
      <c r="Z524" s="16">
        <v>45</v>
      </c>
      <c r="AA524" s="16">
        <v>24</v>
      </c>
      <c r="AB524" s="16">
        <v>15</v>
      </c>
      <c r="AC524" s="16">
        <v>19</v>
      </c>
      <c r="AD524" s="16">
        <v>5</v>
      </c>
      <c r="AE524" s="16">
        <v>10</v>
      </c>
      <c r="AG524" s="16">
        <v>486</v>
      </c>
      <c r="AH524" s="16">
        <v>15</v>
      </c>
    </row>
    <row r="525" spans="2:34" x14ac:dyDescent="0.35">
      <c r="B525" s="17" t="s">
        <v>173</v>
      </c>
      <c r="C525" s="18">
        <v>0.1679419135639785</v>
      </c>
      <c r="D525" s="18">
        <v>0.1577844487631069</v>
      </c>
      <c r="E525" s="18">
        <v>0.18189593896857589</v>
      </c>
      <c r="G525" s="18">
        <v>0.14496216177672719</v>
      </c>
      <c r="H525" s="18">
        <v>0.22913745386657619</v>
      </c>
      <c r="J525" s="18">
        <v>0.1317029293427876</v>
      </c>
      <c r="K525" s="18">
        <v>0.16553287733424971</v>
      </c>
      <c r="L525" s="18">
        <v>0.1744259218860981</v>
      </c>
      <c r="M525" s="18">
        <v>0.25880726319695618</v>
      </c>
      <c r="N525" s="18">
        <v>0.23785372880048561</v>
      </c>
      <c r="O525" s="18">
        <v>0.14327629817536061</v>
      </c>
      <c r="P525" s="18">
        <v>0.20179835325888179</v>
      </c>
      <c r="Q525" s="18">
        <v>0.1333785978220631</v>
      </c>
      <c r="R525" s="18">
        <v>0.1368043988682108</v>
      </c>
      <c r="S525" s="18">
        <v>0.21572228593714471</v>
      </c>
      <c r="T525" s="18">
        <v>0.10153442904457689</v>
      </c>
      <c r="U525" s="18">
        <v>0.11102014983619091</v>
      </c>
      <c r="W525" s="18">
        <v>0.1015393223746152</v>
      </c>
      <c r="X525" s="18">
        <v>0.16672687865125749</v>
      </c>
      <c r="Y525" s="18">
        <v>0.21397302657965919</v>
      </c>
      <c r="Z525" s="18">
        <v>0.23023383240263889</v>
      </c>
      <c r="AA525" s="18">
        <v>0.1983624992946092</v>
      </c>
      <c r="AB525" s="18">
        <v>0.20680366860108909</v>
      </c>
      <c r="AC525" s="18">
        <v>0.2253283564436504</v>
      </c>
      <c r="AD525" s="18">
        <v>0.52562618116712545</v>
      </c>
      <c r="AE525" s="18">
        <v>0.49500617365745869</v>
      </c>
      <c r="AG525" s="18">
        <v>0.15636264464735289</v>
      </c>
      <c r="AH525" s="18">
        <v>0.50468211063452972</v>
      </c>
    </row>
    <row r="526" spans="2:34" x14ac:dyDescent="0.35">
      <c r="B526" s="17" t="s">
        <v>174</v>
      </c>
      <c r="C526" s="18">
        <v>0.17839803331600959</v>
      </c>
      <c r="D526" s="18">
        <v>0.20009772965314809</v>
      </c>
      <c r="E526" s="18">
        <v>0.15386596634835389</v>
      </c>
      <c r="G526" s="18">
        <v>0.15817851431481919</v>
      </c>
      <c r="H526" s="18">
        <v>0.23224301830070129</v>
      </c>
      <c r="J526" s="18">
        <v>0.20740457948642629</v>
      </c>
      <c r="K526" s="18">
        <v>0.22965222946815739</v>
      </c>
      <c r="L526" s="18">
        <v>0.1942220213978661</v>
      </c>
      <c r="M526" s="18">
        <v>0.14061088265423011</v>
      </c>
      <c r="N526" s="18">
        <v>0.1008980033229146</v>
      </c>
      <c r="O526" s="18">
        <v>0.18283995786251581</v>
      </c>
      <c r="P526" s="18">
        <v>9.1918750946435479E-2</v>
      </c>
      <c r="Q526" s="18">
        <v>0.1705176224735519</v>
      </c>
      <c r="R526" s="18">
        <v>0.1949545626410715</v>
      </c>
      <c r="S526" s="18">
        <v>0.23217404106272541</v>
      </c>
      <c r="T526" s="18">
        <v>0.30026813343162528</v>
      </c>
      <c r="U526" s="18">
        <v>8.8979850163809091E-2</v>
      </c>
      <c r="W526" s="18">
        <v>0.13646621807293949</v>
      </c>
      <c r="X526" s="18">
        <v>0.2022513294456644</v>
      </c>
      <c r="Y526" s="18">
        <v>0.20542587757343719</v>
      </c>
      <c r="Z526" s="18">
        <v>0.26265674354447799</v>
      </c>
      <c r="AA526" s="18">
        <v>0.2464348317471789</v>
      </c>
      <c r="AB526" s="18">
        <v>0.25508901705852149</v>
      </c>
      <c r="AC526" s="18">
        <v>0.15650265661171259</v>
      </c>
      <c r="AD526" s="18">
        <v>0</v>
      </c>
      <c r="AE526" s="18">
        <v>0.18123590138217219</v>
      </c>
      <c r="AG526" s="18">
        <v>0.18109645040146369</v>
      </c>
      <c r="AH526" s="18">
        <v>0.123965270106105</v>
      </c>
    </row>
    <row r="527" spans="2:34" x14ac:dyDescent="0.35">
      <c r="B527" s="17" t="s">
        <v>176</v>
      </c>
      <c r="C527" s="18">
        <v>0.21230462834848721</v>
      </c>
      <c r="D527" s="18">
        <v>0.23464693153057389</v>
      </c>
      <c r="E527" s="18">
        <v>0.18804740396511979</v>
      </c>
      <c r="G527" s="18">
        <v>0.21492065495467791</v>
      </c>
      <c r="H527" s="18">
        <v>0.20533809698235561</v>
      </c>
      <c r="J527" s="18">
        <v>0.1479579664104467</v>
      </c>
      <c r="K527" s="18">
        <v>0.12574249088554301</v>
      </c>
      <c r="L527" s="18">
        <v>0.2291487554834693</v>
      </c>
      <c r="M527" s="18">
        <v>0.20704567194262691</v>
      </c>
      <c r="N527" s="18">
        <v>0.33917465916303841</v>
      </c>
      <c r="O527" s="18">
        <v>0.30186571936803819</v>
      </c>
      <c r="P527" s="18">
        <v>0.19455959236102999</v>
      </c>
      <c r="Q527" s="18">
        <v>0.1458334366707007</v>
      </c>
      <c r="R527" s="18">
        <v>0.30674541015708628</v>
      </c>
      <c r="S527" s="18">
        <v>0.20338266321469259</v>
      </c>
      <c r="T527" s="18">
        <v>0.1010665752493031</v>
      </c>
      <c r="U527" s="18">
        <v>0.4</v>
      </c>
      <c r="W527" s="18">
        <v>0.20764666953823879</v>
      </c>
      <c r="X527" s="18">
        <v>0.17414170713618199</v>
      </c>
      <c r="Y527" s="18">
        <v>0.2290159494075715</v>
      </c>
      <c r="Z527" s="18">
        <v>0.20234564458418469</v>
      </c>
      <c r="AA527" s="18">
        <v>0.28340673024271301</v>
      </c>
      <c r="AB527" s="18">
        <v>0.2360901322141524</v>
      </c>
      <c r="AC527" s="18">
        <v>0.35230435986852809</v>
      </c>
      <c r="AD527" s="18">
        <v>0.1269981222303096</v>
      </c>
      <c r="AE527" s="18">
        <v>0.1000718959526829</v>
      </c>
      <c r="AG527" s="18">
        <v>0.21493604347618489</v>
      </c>
      <c r="AH527" s="18">
        <v>0.1085805962987039</v>
      </c>
    </row>
    <row r="528" spans="2:34" x14ac:dyDescent="0.35">
      <c r="B528" s="17" t="s">
        <v>177</v>
      </c>
      <c r="C528" s="18">
        <v>0.2765940847846256</v>
      </c>
      <c r="D528" s="18">
        <v>0.2562078689859093</v>
      </c>
      <c r="E528" s="18">
        <v>0.29912621577978787</v>
      </c>
      <c r="G528" s="18">
        <v>0.29698784147138602</v>
      </c>
      <c r="H528" s="18">
        <v>0.2222851013456322</v>
      </c>
      <c r="J528" s="18">
        <v>0.33191426641555488</v>
      </c>
      <c r="K528" s="18">
        <v>0.36879932103872493</v>
      </c>
      <c r="L528" s="18">
        <v>0.2259098297529703</v>
      </c>
      <c r="M528" s="18">
        <v>0.25476025503631528</v>
      </c>
      <c r="N528" s="18">
        <v>0.2284784919155225</v>
      </c>
      <c r="O528" s="18">
        <v>0.27742899122830039</v>
      </c>
      <c r="P528" s="18">
        <v>0.32509523221839248</v>
      </c>
      <c r="Q528" s="18">
        <v>0.31997415605269908</v>
      </c>
      <c r="R528" s="18">
        <v>0.170749222043314</v>
      </c>
      <c r="S528" s="18">
        <v>0.24908735713618849</v>
      </c>
      <c r="T528" s="18">
        <v>0.26834026701179209</v>
      </c>
      <c r="U528" s="18">
        <v>0.22204029967238181</v>
      </c>
      <c r="W528" s="18">
        <v>0.2952686191352682</v>
      </c>
      <c r="X528" s="18">
        <v>0.32668524821944622</v>
      </c>
      <c r="Y528" s="18">
        <v>0.27389551724491912</v>
      </c>
      <c r="Z528" s="18">
        <v>0.1928010274370216</v>
      </c>
      <c r="AA528" s="18">
        <v>0.1988726814673919</v>
      </c>
      <c r="AB528" s="18">
        <v>0.30201718212623702</v>
      </c>
      <c r="AC528" s="18">
        <v>0.1874140319176211</v>
      </c>
      <c r="AD528" s="18">
        <v>0.34737569660256479</v>
      </c>
      <c r="AE528" s="18">
        <v>0.1102092200951966</v>
      </c>
      <c r="AG528" s="18">
        <v>0.27921336696938442</v>
      </c>
      <c r="AH528" s="18">
        <v>0.18515393978655501</v>
      </c>
    </row>
    <row r="529" spans="2:34" x14ac:dyDescent="0.35">
      <c r="B529" s="17" t="s">
        <v>66</v>
      </c>
      <c r="C529" s="18">
        <v>8.2379943215115534E-2</v>
      </c>
      <c r="D529" s="18">
        <v>7.4386732466932476E-2</v>
      </c>
      <c r="E529" s="18">
        <v>9.2539229725212155E-2</v>
      </c>
      <c r="G529" s="18">
        <v>9.0499932773621394E-2</v>
      </c>
      <c r="H529" s="18">
        <v>6.0756248020988501E-2</v>
      </c>
      <c r="J529" s="18">
        <v>0.1457363706515804</v>
      </c>
      <c r="K529" s="18">
        <v>2.756827031833127E-2</v>
      </c>
      <c r="L529" s="18">
        <v>6.9063057592514521E-2</v>
      </c>
      <c r="M529" s="18">
        <v>8.8849291399900776E-2</v>
      </c>
      <c r="N529" s="18">
        <v>4.6797558399019439E-2</v>
      </c>
      <c r="O529" s="18">
        <v>9.4589033365784655E-2</v>
      </c>
      <c r="P529" s="18">
        <v>8.3989839270369931E-2</v>
      </c>
      <c r="Q529" s="18">
        <v>0.15217197499241061</v>
      </c>
      <c r="R529" s="18">
        <v>9.4617158238698248E-2</v>
      </c>
      <c r="S529" s="18">
        <v>4.9816826324624391E-2</v>
      </c>
      <c r="T529" s="18">
        <v>3.1931005003349867E-2</v>
      </c>
      <c r="U529" s="18">
        <v>8.8979850163809091E-2</v>
      </c>
      <c r="W529" s="18">
        <v>0.12826785515619871</v>
      </c>
      <c r="X529" s="18">
        <v>7.1561939957207887E-2</v>
      </c>
      <c r="Y529" s="18">
        <v>1.9871251978170419E-2</v>
      </c>
      <c r="Z529" s="18">
        <v>8.6093857678093327E-2</v>
      </c>
      <c r="AA529" s="18">
        <v>0</v>
      </c>
      <c r="AB529" s="18">
        <v>0</v>
      </c>
      <c r="AC529" s="18">
        <v>7.8450595158487804E-2</v>
      </c>
      <c r="AD529" s="18">
        <v>0</v>
      </c>
      <c r="AE529" s="18">
        <v>5.6738404456244632E-2</v>
      </c>
      <c r="AG529" s="18">
        <v>8.4194993894194839E-2</v>
      </c>
      <c r="AH529" s="18">
        <v>3.8809041587053221E-2</v>
      </c>
    </row>
    <row r="530" spans="2:34" x14ac:dyDescent="0.35">
      <c r="B530" s="17" t="s">
        <v>65</v>
      </c>
      <c r="C530" s="18">
        <v>8.2381396771783549E-2</v>
      </c>
      <c r="D530" s="18">
        <v>7.6876288600329315E-2</v>
      </c>
      <c r="E530" s="18">
        <v>8.4525245212950489E-2</v>
      </c>
      <c r="G530" s="18">
        <v>9.445089470876851E-2</v>
      </c>
      <c r="H530" s="18">
        <v>5.0240081483746223E-2</v>
      </c>
      <c r="J530" s="18">
        <v>3.5283887693204133E-2</v>
      </c>
      <c r="K530" s="18">
        <v>8.2704810954993796E-2</v>
      </c>
      <c r="L530" s="18">
        <v>0.1072304138870814</v>
      </c>
      <c r="M530" s="18">
        <v>4.9926635769970418E-2</v>
      </c>
      <c r="N530" s="18">
        <v>4.6797558399019439E-2</v>
      </c>
      <c r="O530" s="18">
        <v>0</v>
      </c>
      <c r="P530" s="18">
        <v>0.1026382319448904</v>
      </c>
      <c r="Q530" s="18">
        <v>7.8124211988574249E-2</v>
      </c>
      <c r="R530" s="18">
        <v>9.6129248051619015E-2</v>
      </c>
      <c r="S530" s="18">
        <v>4.9816826324624391E-2</v>
      </c>
      <c r="T530" s="18">
        <v>0.19685959025935271</v>
      </c>
      <c r="U530" s="18">
        <v>8.8979850163809091E-2</v>
      </c>
      <c r="W530" s="18">
        <v>0.13081131572273949</v>
      </c>
      <c r="X530" s="18">
        <v>5.8632896590242047E-2</v>
      </c>
      <c r="Y530" s="18">
        <v>5.7818377216242701E-2</v>
      </c>
      <c r="Z530" s="18">
        <v>2.586889435358352E-2</v>
      </c>
      <c r="AA530" s="18">
        <v>7.2923257248107096E-2</v>
      </c>
      <c r="AB530" s="18">
        <v>0</v>
      </c>
      <c r="AC530" s="18">
        <v>0</v>
      </c>
      <c r="AD530" s="18">
        <v>0</v>
      </c>
      <c r="AE530" s="18">
        <v>5.6738404456244632E-2</v>
      </c>
      <c r="AG530" s="18">
        <v>8.4196500611419312E-2</v>
      </c>
      <c r="AH530" s="18">
        <v>3.8809041587053221E-2</v>
      </c>
    </row>
    <row r="532" spans="2:34" ht="409.5" x14ac:dyDescent="0.35">
      <c r="B532" s="14" t="s">
        <v>200</v>
      </c>
    </row>
    <row r="533" spans="2:34" x14ac:dyDescent="0.35">
      <c r="B533" s="15" t="s">
        <v>18</v>
      </c>
    </row>
    <row r="534" spans="2:34" x14ac:dyDescent="0.35">
      <c r="B534" s="11" t="s">
        <v>59</v>
      </c>
      <c r="C534" s="16">
        <v>501</v>
      </c>
      <c r="D534" s="16">
        <v>264</v>
      </c>
      <c r="E534" s="16">
        <v>233</v>
      </c>
      <c r="G534" s="16">
        <v>355</v>
      </c>
      <c r="H534" s="16">
        <v>146</v>
      </c>
      <c r="J534" s="16">
        <v>48</v>
      </c>
      <c r="K534" s="16">
        <v>37</v>
      </c>
      <c r="L534" s="16">
        <v>103</v>
      </c>
      <c r="M534" s="16">
        <v>43</v>
      </c>
      <c r="N534" s="16">
        <v>21</v>
      </c>
      <c r="O534" s="16">
        <v>39</v>
      </c>
      <c r="P534" s="16">
        <v>59</v>
      </c>
      <c r="Q534" s="16">
        <v>39</v>
      </c>
      <c r="R534" s="16">
        <v>54</v>
      </c>
      <c r="S534" s="16">
        <v>19</v>
      </c>
      <c r="T534" s="16">
        <v>29</v>
      </c>
      <c r="U534" s="16">
        <v>10</v>
      </c>
      <c r="W534" s="16">
        <v>217</v>
      </c>
      <c r="X534" s="16">
        <v>72</v>
      </c>
      <c r="Y534" s="16">
        <v>67</v>
      </c>
      <c r="Z534" s="16">
        <v>52</v>
      </c>
      <c r="AA534" s="16">
        <v>28</v>
      </c>
      <c r="AB534" s="16">
        <v>18</v>
      </c>
      <c r="AC534" s="16">
        <v>24</v>
      </c>
      <c r="AD534" s="16">
        <v>6</v>
      </c>
      <c r="AE534" s="16">
        <v>14</v>
      </c>
      <c r="AG534" s="16">
        <v>478</v>
      </c>
      <c r="AH534" s="16">
        <v>20</v>
      </c>
    </row>
    <row r="535" spans="2:34" x14ac:dyDescent="0.35">
      <c r="B535" s="12" t="s">
        <v>60</v>
      </c>
      <c r="C535" s="16">
        <v>504</v>
      </c>
      <c r="D535" s="16">
        <v>262</v>
      </c>
      <c r="E535" s="16">
        <v>238</v>
      </c>
      <c r="G535" s="16">
        <v>366</v>
      </c>
      <c r="H535" s="16">
        <v>138</v>
      </c>
      <c r="J535" s="16">
        <v>39</v>
      </c>
      <c r="K535" s="16">
        <v>51</v>
      </c>
      <c r="L535" s="16">
        <v>91</v>
      </c>
      <c r="M535" s="16">
        <v>36</v>
      </c>
      <c r="N535" s="16">
        <v>16</v>
      </c>
      <c r="O535" s="16">
        <v>49</v>
      </c>
      <c r="P535" s="16">
        <v>78</v>
      </c>
      <c r="Q535" s="16">
        <v>37</v>
      </c>
      <c r="R535" s="16">
        <v>45</v>
      </c>
      <c r="S535" s="16">
        <v>14</v>
      </c>
      <c r="T535" s="16">
        <v>32</v>
      </c>
      <c r="U535" s="16">
        <v>13</v>
      </c>
      <c r="W535" s="16">
        <v>216</v>
      </c>
      <c r="X535" s="16">
        <v>88</v>
      </c>
      <c r="Y535" s="16">
        <v>79</v>
      </c>
      <c r="Z535" s="16">
        <v>45</v>
      </c>
      <c r="AA535" s="16">
        <v>24</v>
      </c>
      <c r="AB535" s="16">
        <v>15</v>
      </c>
      <c r="AC535" s="16">
        <v>19</v>
      </c>
      <c r="AD535" s="16">
        <v>5</v>
      </c>
      <c r="AE535" s="16">
        <v>10</v>
      </c>
      <c r="AG535" s="16">
        <v>486</v>
      </c>
      <c r="AH535" s="16">
        <v>15</v>
      </c>
    </row>
    <row r="536" spans="2:34" x14ac:dyDescent="0.35">
      <c r="B536" s="17" t="s">
        <v>173</v>
      </c>
      <c r="C536" s="18">
        <v>0.14897587947723309</v>
      </c>
      <c r="D536" s="18">
        <v>0.1386751346064215</v>
      </c>
      <c r="E536" s="18">
        <v>0.1591873235294641</v>
      </c>
      <c r="G536" s="18">
        <v>0.13323624118654101</v>
      </c>
      <c r="H536" s="18">
        <v>0.19089085220120861</v>
      </c>
      <c r="J536" s="18">
        <v>0.13863916954991889</v>
      </c>
      <c r="K536" s="18">
        <v>0.17990914725850651</v>
      </c>
      <c r="L536" s="18">
        <v>0.18589614615702141</v>
      </c>
      <c r="M536" s="18">
        <v>0.18850182186984121</v>
      </c>
      <c r="N536" s="18">
        <v>0.17051514020937039</v>
      </c>
      <c r="O536" s="18">
        <v>0.11250146116656939</v>
      </c>
      <c r="P536" s="18">
        <v>0.13729170130587839</v>
      </c>
      <c r="Q536" s="18">
        <v>0.1086960101541177</v>
      </c>
      <c r="R536" s="18">
        <v>8.0669519310598417E-2</v>
      </c>
      <c r="S536" s="18">
        <v>0.124312898094153</v>
      </c>
      <c r="T536" s="18">
        <v>0.20523675068774111</v>
      </c>
      <c r="U536" s="18">
        <v>0.11102014983619091</v>
      </c>
      <c r="W536" s="18">
        <v>9.3313938853302872E-2</v>
      </c>
      <c r="X536" s="18">
        <v>0.106787333308141</v>
      </c>
      <c r="Y536" s="18">
        <v>0.2356082210692238</v>
      </c>
      <c r="Z536" s="18">
        <v>0.18895070462203109</v>
      </c>
      <c r="AA536" s="18">
        <v>0.27354935275848741</v>
      </c>
      <c r="AB536" s="18">
        <v>0.1084808919416287</v>
      </c>
      <c r="AC536" s="18">
        <v>0.14441773342517689</v>
      </c>
      <c r="AD536" s="18">
        <v>0.30901534005372472</v>
      </c>
      <c r="AE536" s="18">
        <v>0.31017590756375912</v>
      </c>
      <c r="AG536" s="18">
        <v>0.1391537780455547</v>
      </c>
      <c r="AH536" s="18">
        <v>0.30980916767706312</v>
      </c>
    </row>
    <row r="537" spans="2:34" x14ac:dyDescent="0.35">
      <c r="B537" s="17" t="s">
        <v>174</v>
      </c>
      <c r="C537" s="18">
        <v>0.20411590221792961</v>
      </c>
      <c r="D537" s="18">
        <v>0.25022189879756129</v>
      </c>
      <c r="E537" s="18">
        <v>0.1567268334163841</v>
      </c>
      <c r="G537" s="18">
        <v>0.17439772533294889</v>
      </c>
      <c r="H537" s="18">
        <v>0.28325600382222532</v>
      </c>
      <c r="J537" s="18">
        <v>0.29857459837379968</v>
      </c>
      <c r="K537" s="18">
        <v>0.24967288756559569</v>
      </c>
      <c r="L537" s="18">
        <v>0.18589479901661909</v>
      </c>
      <c r="M537" s="18">
        <v>0.25147175583410558</v>
      </c>
      <c r="N537" s="18">
        <v>0.1519844255669606</v>
      </c>
      <c r="O537" s="18">
        <v>0.21972437615941801</v>
      </c>
      <c r="P537" s="18">
        <v>0.16714488389789389</v>
      </c>
      <c r="Q537" s="18">
        <v>0.123414536474633</v>
      </c>
      <c r="R537" s="18">
        <v>0.22806689225861859</v>
      </c>
      <c r="S537" s="18">
        <v>0.18281877568598351</v>
      </c>
      <c r="T537" s="18">
        <v>0.177820812240996</v>
      </c>
      <c r="U537" s="18">
        <v>0.2</v>
      </c>
      <c r="W537" s="18">
        <v>0.14390967651493891</v>
      </c>
      <c r="X537" s="18">
        <v>0.25927750659749299</v>
      </c>
      <c r="Y537" s="18">
        <v>0.1760509508255419</v>
      </c>
      <c r="Z537" s="18">
        <v>0.31916587807136659</v>
      </c>
      <c r="AA537" s="18">
        <v>0.18579607638857179</v>
      </c>
      <c r="AB537" s="18">
        <v>0.30266161805518482</v>
      </c>
      <c r="AC537" s="18">
        <v>0.40203389727243333</v>
      </c>
      <c r="AD537" s="18">
        <v>0.2166108411134009</v>
      </c>
      <c r="AE537" s="18">
        <v>0.29486238175209301</v>
      </c>
      <c r="AG537" s="18">
        <v>0.20324348532746461</v>
      </c>
      <c r="AH537" s="18">
        <v>0.27013485758869588</v>
      </c>
    </row>
    <row r="538" spans="2:34" x14ac:dyDescent="0.35">
      <c r="B538" s="17" t="s">
        <v>176</v>
      </c>
      <c r="C538" s="18">
        <v>0.22181240010954631</v>
      </c>
      <c r="D538" s="18">
        <v>0.2240182773114251</v>
      </c>
      <c r="E538" s="18">
        <v>0.21988016600027191</v>
      </c>
      <c r="G538" s="18">
        <v>0.22025067234749621</v>
      </c>
      <c r="H538" s="18">
        <v>0.2259713124898465</v>
      </c>
      <c r="J538" s="18">
        <v>0.1464554725220151</v>
      </c>
      <c r="K538" s="18">
        <v>0.1998065499316827</v>
      </c>
      <c r="L538" s="18">
        <v>0.1935369373011514</v>
      </c>
      <c r="M538" s="18">
        <v>0.18262129641636971</v>
      </c>
      <c r="N538" s="18">
        <v>0.1635761759368628</v>
      </c>
      <c r="O538" s="18">
        <v>0.31634940428367092</v>
      </c>
      <c r="P538" s="18">
        <v>0.183840111362575</v>
      </c>
      <c r="Q538" s="18">
        <v>0.25452944682481832</v>
      </c>
      <c r="R538" s="18">
        <v>0.23867518925916059</v>
      </c>
      <c r="S538" s="18">
        <v>0.37340025523034148</v>
      </c>
      <c r="T538" s="18">
        <v>0.29499457319237188</v>
      </c>
      <c r="U538" s="18">
        <v>0.28897985016380912</v>
      </c>
      <c r="W538" s="18">
        <v>0.23164690025048029</v>
      </c>
      <c r="X538" s="18">
        <v>0.2154405601504242</v>
      </c>
      <c r="Y538" s="18">
        <v>0.24892660160701841</v>
      </c>
      <c r="Z538" s="18">
        <v>0.19904533678000111</v>
      </c>
      <c r="AA538" s="18">
        <v>0.21813793364596981</v>
      </c>
      <c r="AB538" s="18">
        <v>0.2400601972230737</v>
      </c>
      <c r="AC538" s="18">
        <v>0.1190352721063873</v>
      </c>
      <c r="AD538" s="18">
        <v>0.25776297771947349</v>
      </c>
      <c r="AE538" s="18">
        <v>0.17773944314782941</v>
      </c>
      <c r="AG538" s="18">
        <v>0.22365842540872791</v>
      </c>
      <c r="AH538" s="18">
        <v>0.20302691823918059</v>
      </c>
    </row>
    <row r="539" spans="2:34" x14ac:dyDescent="0.35">
      <c r="B539" s="17" t="s">
        <v>177</v>
      </c>
      <c r="C539" s="18">
        <v>0.17460610153350431</v>
      </c>
      <c r="D539" s="18">
        <v>0.14869008724462049</v>
      </c>
      <c r="E539" s="18">
        <v>0.2015427340765259</v>
      </c>
      <c r="G539" s="18">
        <v>0.17608384700084889</v>
      </c>
      <c r="H539" s="18">
        <v>0.17067083568985669</v>
      </c>
      <c r="J539" s="18">
        <v>0.12770273079597999</v>
      </c>
      <c r="K539" s="18">
        <v>0.1776335230158963</v>
      </c>
      <c r="L539" s="18">
        <v>0.1639709069194201</v>
      </c>
      <c r="M539" s="18">
        <v>0.1609882500198464</v>
      </c>
      <c r="N539" s="18">
        <v>0.24129067851997291</v>
      </c>
      <c r="O539" s="18">
        <v>0.16021069690030379</v>
      </c>
      <c r="P539" s="18">
        <v>0.170477314376067</v>
      </c>
      <c r="Q539" s="18">
        <v>0.24637814699024829</v>
      </c>
      <c r="R539" s="18">
        <v>0.22083455628202289</v>
      </c>
      <c r="S539" s="18">
        <v>0.2198344183402732</v>
      </c>
      <c r="T539" s="18">
        <v>9.3157268616188518E-2</v>
      </c>
      <c r="U539" s="18">
        <v>0.2</v>
      </c>
      <c r="W539" s="18">
        <v>0.1939178918748688</v>
      </c>
      <c r="X539" s="18">
        <v>0.14514917689851939</v>
      </c>
      <c r="Y539" s="18">
        <v>0.14437248763853641</v>
      </c>
      <c r="Z539" s="18">
        <v>0.19183651000737431</v>
      </c>
      <c r="AA539" s="18">
        <v>0.1743223256815791</v>
      </c>
      <c r="AB539" s="18">
        <v>0.24428646584740529</v>
      </c>
      <c r="AC539" s="18">
        <v>0.17801044058428989</v>
      </c>
      <c r="AD539" s="18">
        <v>0.2166108411134009</v>
      </c>
      <c r="AE539" s="18">
        <v>0.1000718959526829</v>
      </c>
      <c r="AG539" s="18">
        <v>0.17676667096782131</v>
      </c>
      <c r="AH539" s="18">
        <v>0.13689825820597229</v>
      </c>
    </row>
    <row r="540" spans="2:34" x14ac:dyDescent="0.35">
      <c r="B540" s="17" t="s">
        <v>66</v>
      </c>
      <c r="C540" s="18">
        <v>0.1116760071194384</v>
      </c>
      <c r="D540" s="18">
        <v>0.11673087220246479</v>
      </c>
      <c r="E540" s="18">
        <v>0.10795424919681559</v>
      </c>
      <c r="G540" s="18">
        <v>0.12783441547773769</v>
      </c>
      <c r="H540" s="18">
        <v>6.8645841299078442E-2</v>
      </c>
      <c r="J540" s="18">
        <v>0.1712393055927787</v>
      </c>
      <c r="K540" s="18">
        <v>8.2704810954993796E-2</v>
      </c>
      <c r="L540" s="18">
        <v>0.1045907497297536</v>
      </c>
      <c r="M540" s="18">
        <v>4.4424645699950388E-2</v>
      </c>
      <c r="N540" s="18">
        <v>0.13610381135203181</v>
      </c>
      <c r="O540" s="18">
        <v>0.14391954480714531</v>
      </c>
      <c r="P540" s="18">
        <v>0.198668692063695</v>
      </c>
      <c r="Q540" s="18">
        <v>7.7899548076518249E-2</v>
      </c>
      <c r="R540" s="18">
        <v>4.1174172524237232E-2</v>
      </c>
      <c r="S540" s="18">
        <v>0</v>
      </c>
      <c r="T540" s="18">
        <v>0.1037023216431642</v>
      </c>
      <c r="U540" s="18">
        <v>8.8979850163809091E-2</v>
      </c>
      <c r="W540" s="18">
        <v>0.154839195697836</v>
      </c>
      <c r="X540" s="18">
        <v>0.11274427745239859</v>
      </c>
      <c r="Y540" s="18">
        <v>7.6663202935355987E-2</v>
      </c>
      <c r="Z540" s="18">
        <v>5.0088450777095631E-2</v>
      </c>
      <c r="AA540" s="18">
        <v>4.705099212497442E-2</v>
      </c>
      <c r="AB540" s="18">
        <v>0</v>
      </c>
      <c r="AC540" s="18">
        <v>0.1172126763131373</v>
      </c>
      <c r="AD540" s="18">
        <v>0</v>
      </c>
      <c r="AE540" s="18">
        <v>0.11715037158363539</v>
      </c>
      <c r="AG540" s="18">
        <v>0.11328713239362929</v>
      </c>
      <c r="AH540" s="18">
        <v>8.0130798289088215E-2</v>
      </c>
    </row>
    <row r="541" spans="2:34" x14ac:dyDescent="0.35">
      <c r="B541" s="17" t="s">
        <v>65</v>
      </c>
      <c r="C541" s="18">
        <v>0.13881370954234831</v>
      </c>
      <c r="D541" s="18">
        <v>0.1216637298375068</v>
      </c>
      <c r="E541" s="18">
        <v>0.1547086937805387</v>
      </c>
      <c r="G541" s="18">
        <v>0.16819709865442739</v>
      </c>
      <c r="H541" s="18">
        <v>6.0565154497784338E-2</v>
      </c>
      <c r="J541" s="18">
        <v>0.11738872316550759</v>
      </c>
      <c r="K541" s="18">
        <v>0.11027308127332509</v>
      </c>
      <c r="L541" s="18">
        <v>0.1661104608760342</v>
      </c>
      <c r="M541" s="18">
        <v>0.17199223015988649</v>
      </c>
      <c r="N541" s="18">
        <v>0.13652976841480141</v>
      </c>
      <c r="O541" s="18">
        <v>4.7294516682892328E-2</v>
      </c>
      <c r="P541" s="18">
        <v>0.14257729699389091</v>
      </c>
      <c r="Q541" s="18">
        <v>0.18908231147966401</v>
      </c>
      <c r="R541" s="18">
        <v>0.190579670365362</v>
      </c>
      <c r="S541" s="18">
        <v>9.9633652649248783E-2</v>
      </c>
      <c r="T541" s="18">
        <v>0.12508827361953839</v>
      </c>
      <c r="U541" s="18">
        <v>0.11102014983619091</v>
      </c>
      <c r="W541" s="18">
        <v>0.1823723968085732</v>
      </c>
      <c r="X541" s="18">
        <v>0.16060114559302391</v>
      </c>
      <c r="Y541" s="18">
        <v>0.1183785359243236</v>
      </c>
      <c r="Z541" s="18">
        <v>5.0913119742131328E-2</v>
      </c>
      <c r="AA541" s="18">
        <v>0.1011433194004176</v>
      </c>
      <c r="AB541" s="18">
        <v>0.1045108269327074</v>
      </c>
      <c r="AC541" s="18">
        <v>3.9289980298575292E-2</v>
      </c>
      <c r="AD541" s="18">
        <v>0</v>
      </c>
      <c r="AE541" s="18">
        <v>0</v>
      </c>
      <c r="AG541" s="18">
        <v>0.1438905078568023</v>
      </c>
      <c r="AH541" s="18">
        <v>0</v>
      </c>
    </row>
    <row r="543" spans="2:34" ht="409.5" x14ac:dyDescent="0.35">
      <c r="B543" s="14" t="s">
        <v>201</v>
      </c>
    </row>
    <row r="544" spans="2:34" x14ac:dyDescent="0.35">
      <c r="B544" s="15" t="s">
        <v>18</v>
      </c>
    </row>
    <row r="545" spans="2:34" x14ac:dyDescent="0.35">
      <c r="B545" s="11" t="s">
        <v>59</v>
      </c>
      <c r="C545" s="16">
        <v>501</v>
      </c>
      <c r="D545" s="16">
        <v>264</v>
      </c>
      <c r="E545" s="16">
        <v>233</v>
      </c>
      <c r="G545" s="16">
        <v>355</v>
      </c>
      <c r="H545" s="16">
        <v>146</v>
      </c>
      <c r="J545" s="16">
        <v>48</v>
      </c>
      <c r="K545" s="16">
        <v>37</v>
      </c>
      <c r="L545" s="16">
        <v>103</v>
      </c>
      <c r="M545" s="16">
        <v>43</v>
      </c>
      <c r="N545" s="16">
        <v>21</v>
      </c>
      <c r="O545" s="16">
        <v>39</v>
      </c>
      <c r="P545" s="16">
        <v>59</v>
      </c>
      <c r="Q545" s="16">
        <v>39</v>
      </c>
      <c r="R545" s="16">
        <v>54</v>
      </c>
      <c r="S545" s="16">
        <v>19</v>
      </c>
      <c r="T545" s="16">
        <v>29</v>
      </c>
      <c r="U545" s="16">
        <v>10</v>
      </c>
      <c r="W545" s="16">
        <v>217</v>
      </c>
      <c r="X545" s="16">
        <v>72</v>
      </c>
      <c r="Y545" s="16">
        <v>67</v>
      </c>
      <c r="Z545" s="16">
        <v>52</v>
      </c>
      <c r="AA545" s="16">
        <v>28</v>
      </c>
      <c r="AB545" s="16">
        <v>18</v>
      </c>
      <c r="AC545" s="16">
        <v>24</v>
      </c>
      <c r="AD545" s="16">
        <v>6</v>
      </c>
      <c r="AE545" s="16">
        <v>14</v>
      </c>
      <c r="AG545" s="16">
        <v>478</v>
      </c>
      <c r="AH545" s="16">
        <v>20</v>
      </c>
    </row>
    <row r="546" spans="2:34" x14ac:dyDescent="0.35">
      <c r="B546" s="12" t="s">
        <v>60</v>
      </c>
      <c r="C546" s="16">
        <v>504</v>
      </c>
      <c r="D546" s="16">
        <v>262</v>
      </c>
      <c r="E546" s="16">
        <v>238</v>
      </c>
      <c r="G546" s="16">
        <v>366</v>
      </c>
      <c r="H546" s="16">
        <v>138</v>
      </c>
      <c r="J546" s="16">
        <v>39</v>
      </c>
      <c r="K546" s="16">
        <v>51</v>
      </c>
      <c r="L546" s="16">
        <v>91</v>
      </c>
      <c r="M546" s="16">
        <v>36</v>
      </c>
      <c r="N546" s="16">
        <v>16</v>
      </c>
      <c r="O546" s="16">
        <v>49</v>
      </c>
      <c r="P546" s="16">
        <v>78</v>
      </c>
      <c r="Q546" s="16">
        <v>37</v>
      </c>
      <c r="R546" s="16">
        <v>45</v>
      </c>
      <c r="S546" s="16">
        <v>14</v>
      </c>
      <c r="T546" s="16">
        <v>32</v>
      </c>
      <c r="U546" s="16">
        <v>13</v>
      </c>
      <c r="W546" s="16">
        <v>216</v>
      </c>
      <c r="X546" s="16">
        <v>88</v>
      </c>
      <c r="Y546" s="16">
        <v>79</v>
      </c>
      <c r="Z546" s="16">
        <v>45</v>
      </c>
      <c r="AA546" s="16">
        <v>24</v>
      </c>
      <c r="AB546" s="16">
        <v>15</v>
      </c>
      <c r="AC546" s="16">
        <v>19</v>
      </c>
      <c r="AD546" s="16">
        <v>5</v>
      </c>
      <c r="AE546" s="16">
        <v>10</v>
      </c>
      <c r="AG546" s="16">
        <v>486</v>
      </c>
      <c r="AH546" s="16">
        <v>15</v>
      </c>
    </row>
    <row r="547" spans="2:34" x14ac:dyDescent="0.35">
      <c r="B547" s="17" t="s">
        <v>173</v>
      </c>
      <c r="C547" s="18">
        <v>0.12587316358157741</v>
      </c>
      <c r="D547" s="18">
        <v>0.14472273675229549</v>
      </c>
      <c r="E547" s="18">
        <v>0.1071992041074217</v>
      </c>
      <c r="G547" s="18">
        <v>0.1152947096706351</v>
      </c>
      <c r="H547" s="18">
        <v>0.15404379869720039</v>
      </c>
      <c r="J547" s="18">
        <v>0.1131362346087206</v>
      </c>
      <c r="K547" s="18">
        <v>5.2609986647882481E-2</v>
      </c>
      <c r="L547" s="18">
        <v>0.12508412305981409</v>
      </c>
      <c r="M547" s="18">
        <v>0.1589503701571208</v>
      </c>
      <c r="N547" s="18">
        <v>0.20916092798110639</v>
      </c>
      <c r="O547" s="18">
        <v>9.4589033365784655E-2</v>
      </c>
      <c r="P547" s="18">
        <v>0.1741700530454027</v>
      </c>
      <c r="Q547" s="18">
        <v>0.1562484239771485</v>
      </c>
      <c r="R547" s="18">
        <v>7.4453238066739674E-2</v>
      </c>
      <c r="S547" s="18">
        <v>0.17001759201564889</v>
      </c>
      <c r="T547" s="18">
        <v>0.18074719852223201</v>
      </c>
      <c r="U547" s="18">
        <v>0</v>
      </c>
      <c r="W547" s="18">
        <v>7.9284318485981789E-2</v>
      </c>
      <c r="X547" s="18">
        <v>0.1172271746251819</v>
      </c>
      <c r="Y547" s="18">
        <v>0.1982576220742038</v>
      </c>
      <c r="Z547" s="18">
        <v>0.20575694936654729</v>
      </c>
      <c r="AA547" s="18">
        <v>0.1081908075051555</v>
      </c>
      <c r="AB547" s="18">
        <v>5.2255413466353692E-2</v>
      </c>
      <c r="AC547" s="18">
        <v>0.22173766216709509</v>
      </c>
      <c r="AD547" s="18">
        <v>0.12281323737995981</v>
      </c>
      <c r="AE547" s="18">
        <v>0.1988881207426221</v>
      </c>
      <c r="AG547" s="18">
        <v>0.1232982396013442</v>
      </c>
      <c r="AH547" s="18">
        <v>0.17484842131659309</v>
      </c>
    </row>
    <row r="548" spans="2:34" x14ac:dyDescent="0.35">
      <c r="B548" s="17" t="s">
        <v>174</v>
      </c>
      <c r="C548" s="18">
        <v>0.25180548591792778</v>
      </c>
      <c r="D548" s="18">
        <v>0.28579584937031161</v>
      </c>
      <c r="E548" s="18">
        <v>0.21854152060454329</v>
      </c>
      <c r="G548" s="18">
        <v>0.2108342274406248</v>
      </c>
      <c r="H548" s="18">
        <v>0.36091276969576791</v>
      </c>
      <c r="J548" s="18">
        <v>0.28000790363973271</v>
      </c>
      <c r="K548" s="18">
        <v>0.37697204817621971</v>
      </c>
      <c r="L548" s="18">
        <v>0.33188523784798157</v>
      </c>
      <c r="M548" s="18">
        <v>0.1516184842941648</v>
      </c>
      <c r="N548" s="18">
        <v>0.1519844255669606</v>
      </c>
      <c r="O548" s="18">
        <v>0.22541764138398079</v>
      </c>
      <c r="P548" s="18">
        <v>0.18648342735062809</v>
      </c>
      <c r="Q548" s="18">
        <v>5.5479049745544871E-2</v>
      </c>
      <c r="R548" s="18">
        <v>0.2949555085660725</v>
      </c>
      <c r="S548" s="18">
        <v>0.29479205105768441</v>
      </c>
      <c r="T548" s="18">
        <v>0.28491737396067002</v>
      </c>
      <c r="U548" s="18">
        <v>0.28897985016380912</v>
      </c>
      <c r="W548" s="18">
        <v>0.17461156901890951</v>
      </c>
      <c r="X548" s="18">
        <v>0.22172547722208519</v>
      </c>
      <c r="Y548" s="18">
        <v>0.28376372009979428</v>
      </c>
      <c r="Z548" s="18">
        <v>0.33490599509187552</v>
      </c>
      <c r="AA548" s="18">
        <v>0.53595537520360137</v>
      </c>
      <c r="AB548" s="18">
        <v>0.43177609613126511</v>
      </c>
      <c r="AC548" s="18">
        <v>0.23326908776214081</v>
      </c>
      <c r="AD548" s="18">
        <v>0.40281294378716581</v>
      </c>
      <c r="AE548" s="18">
        <v>0.43811809774378258</v>
      </c>
      <c r="AG548" s="18">
        <v>0.2439102227730115</v>
      </c>
      <c r="AH548" s="18">
        <v>0.42696165225492511</v>
      </c>
    </row>
    <row r="549" spans="2:34" x14ac:dyDescent="0.35">
      <c r="B549" s="17" t="s">
        <v>176</v>
      </c>
      <c r="C549" s="18">
        <v>0.23928172827654781</v>
      </c>
      <c r="D549" s="18">
        <v>0.24297272839514081</v>
      </c>
      <c r="E549" s="18">
        <v>0.23110428656243681</v>
      </c>
      <c r="G549" s="18">
        <v>0.225662789913884</v>
      </c>
      <c r="H549" s="18">
        <v>0.27554923452147412</v>
      </c>
      <c r="J549" s="18">
        <v>0.17683533624148731</v>
      </c>
      <c r="K549" s="18">
        <v>0.1455122192368114</v>
      </c>
      <c r="L549" s="18">
        <v>0.20678966633048601</v>
      </c>
      <c r="M549" s="18">
        <v>0.23129369134696151</v>
      </c>
      <c r="N549" s="18">
        <v>0.30396885113392108</v>
      </c>
      <c r="O549" s="18">
        <v>0.29779372985110159</v>
      </c>
      <c r="P549" s="18">
        <v>0.21411069127601351</v>
      </c>
      <c r="Q549" s="18">
        <v>0.39787772838139668</v>
      </c>
      <c r="R549" s="18">
        <v>0.25110955230711929</v>
      </c>
      <c r="S549" s="18">
        <v>0.28199086738734969</v>
      </c>
      <c r="T549" s="18">
        <v>0.21267820352558189</v>
      </c>
      <c r="U549" s="18">
        <v>0.42204029967238182</v>
      </c>
      <c r="W549" s="18">
        <v>0.23488583779764821</v>
      </c>
      <c r="X549" s="18">
        <v>0.25185071060291392</v>
      </c>
      <c r="Y549" s="18">
        <v>0.236537359782614</v>
      </c>
      <c r="Z549" s="18">
        <v>0.16784772593253339</v>
      </c>
      <c r="AA549" s="18">
        <v>0.22557689571065731</v>
      </c>
      <c r="AB549" s="18">
        <v>0.36221272561043327</v>
      </c>
      <c r="AC549" s="18">
        <v>0.30168313890855653</v>
      </c>
      <c r="AD549" s="18">
        <v>0.47437381883287433</v>
      </c>
      <c r="AE549" s="18">
        <v>0.2493398681643024</v>
      </c>
      <c r="AG549" s="18">
        <v>0.2381424639335529</v>
      </c>
      <c r="AH549" s="18">
        <v>0.32045070390407082</v>
      </c>
    </row>
    <row r="550" spans="2:34" x14ac:dyDescent="0.35">
      <c r="B550" s="17" t="s">
        <v>177</v>
      </c>
      <c r="C550" s="18">
        <v>0.19492726703819191</v>
      </c>
      <c r="D550" s="18">
        <v>0.16260263621701981</v>
      </c>
      <c r="E550" s="18">
        <v>0.233730364449589</v>
      </c>
      <c r="G550" s="18">
        <v>0.22501089341132249</v>
      </c>
      <c r="H550" s="18">
        <v>0.1148139661109579</v>
      </c>
      <c r="J550" s="18">
        <v>0.16636237681450489</v>
      </c>
      <c r="K550" s="18">
        <v>0.28706439434743009</v>
      </c>
      <c r="L550" s="18">
        <v>0.14514334432516449</v>
      </c>
      <c r="M550" s="18">
        <v>0.18058559986201031</v>
      </c>
      <c r="N550" s="18">
        <v>0.19449312012095341</v>
      </c>
      <c r="O550" s="18">
        <v>0.26294530631266771</v>
      </c>
      <c r="P550" s="18">
        <v>0.25857728963719562</v>
      </c>
      <c r="Q550" s="18">
        <v>0.1542094004173267</v>
      </c>
      <c r="R550" s="18">
        <v>0.1095778652720734</v>
      </c>
      <c r="S550" s="18">
        <v>0.1535658368900682</v>
      </c>
      <c r="T550" s="18">
        <v>0.164637945368628</v>
      </c>
      <c r="U550" s="18">
        <v>0.2</v>
      </c>
      <c r="W550" s="18">
        <v>0.22112744001486509</v>
      </c>
      <c r="X550" s="18">
        <v>0.2312102580006028</v>
      </c>
      <c r="Y550" s="18">
        <v>0.1874434162046309</v>
      </c>
      <c r="Z550" s="18">
        <v>0.19845070799766501</v>
      </c>
      <c r="AA550" s="18">
        <v>2.628581140483402E-2</v>
      </c>
      <c r="AB550" s="18">
        <v>0.15375576479194791</v>
      </c>
      <c r="AC550" s="18">
        <v>0.12249597440318979</v>
      </c>
      <c r="AD550" s="18">
        <v>0</v>
      </c>
      <c r="AE550" s="18">
        <v>0.1136539133492926</v>
      </c>
      <c r="AG550" s="18">
        <v>0.19965693342686891</v>
      </c>
      <c r="AH550" s="18">
        <v>7.7739222524411081E-2</v>
      </c>
    </row>
    <row r="551" spans="2:34" x14ac:dyDescent="0.35">
      <c r="B551" s="17" t="s">
        <v>66</v>
      </c>
      <c r="C551" s="18">
        <v>7.8467274928693195E-2</v>
      </c>
      <c r="D551" s="18">
        <v>6.4577463620386397E-2</v>
      </c>
      <c r="E551" s="18">
        <v>9.505351920379905E-2</v>
      </c>
      <c r="G551" s="18">
        <v>9.4163634235181939E-2</v>
      </c>
      <c r="H551" s="18">
        <v>3.6667555008429241E-2</v>
      </c>
      <c r="J551" s="18">
        <v>0.1972752954124436</v>
      </c>
      <c r="K551" s="18">
        <v>5.5136540636662533E-2</v>
      </c>
      <c r="L551" s="18">
        <v>6.7607379789043284E-2</v>
      </c>
      <c r="M551" s="18">
        <v>8.8849291399900776E-2</v>
      </c>
      <c r="N551" s="18">
        <v>0</v>
      </c>
      <c r="O551" s="18">
        <v>7.1959772403572625E-2</v>
      </c>
      <c r="P551" s="18">
        <v>4.8015230059402288E-2</v>
      </c>
      <c r="Q551" s="18">
        <v>0.1086960101541177</v>
      </c>
      <c r="R551" s="18">
        <v>0.11747297225380821</v>
      </c>
      <c r="S551" s="18">
        <v>4.9816826324624391E-2</v>
      </c>
      <c r="T551" s="18">
        <v>3.1931005003349867E-2</v>
      </c>
      <c r="U551" s="18">
        <v>8.8979850163809091E-2</v>
      </c>
      <c r="W551" s="18">
        <v>0.12808587725631049</v>
      </c>
      <c r="X551" s="18">
        <v>8.3821933633574014E-2</v>
      </c>
      <c r="Y551" s="18">
        <v>1.3121022662097701E-2</v>
      </c>
      <c r="Z551" s="18">
        <v>2.5044225388547819E-2</v>
      </c>
      <c r="AA551" s="18">
        <v>3.1067852927644801E-2</v>
      </c>
      <c r="AB551" s="18">
        <v>0</v>
      </c>
      <c r="AC551" s="18">
        <v>8.1524156460442629E-2</v>
      </c>
      <c r="AD551" s="18">
        <v>0</v>
      </c>
      <c r="AE551" s="18">
        <v>0</v>
      </c>
      <c r="AG551" s="18">
        <v>8.1337038516246143E-2</v>
      </c>
      <c r="AH551" s="18">
        <v>0</v>
      </c>
    </row>
    <row r="552" spans="2:34" x14ac:dyDescent="0.35">
      <c r="B552" s="17" t="s">
        <v>65</v>
      </c>
      <c r="C552" s="18">
        <v>0.10964508025706191</v>
      </c>
      <c r="D552" s="18">
        <v>9.9328585644846049E-2</v>
      </c>
      <c r="E552" s="18">
        <v>0.11437110507221029</v>
      </c>
      <c r="G552" s="18">
        <v>0.12903374532835191</v>
      </c>
      <c r="H552" s="18">
        <v>5.8012675966170331E-2</v>
      </c>
      <c r="J552" s="18">
        <v>6.6382853283110971E-2</v>
      </c>
      <c r="K552" s="18">
        <v>8.2704810954993796E-2</v>
      </c>
      <c r="L552" s="18">
        <v>0.1234902486475101</v>
      </c>
      <c r="M552" s="18">
        <v>0.18870256293984161</v>
      </c>
      <c r="N552" s="18">
        <v>0.14039267519705831</v>
      </c>
      <c r="O552" s="18">
        <v>4.7294516682892328E-2</v>
      </c>
      <c r="P552" s="18">
        <v>0.1186433086313579</v>
      </c>
      <c r="Q552" s="18">
        <v>0.12748938732446519</v>
      </c>
      <c r="R552" s="18">
        <v>0.15243086353418669</v>
      </c>
      <c r="S552" s="18">
        <v>4.9816826324624391E-2</v>
      </c>
      <c r="T552" s="18">
        <v>0.12508827361953839</v>
      </c>
      <c r="U552" s="18">
        <v>0</v>
      </c>
      <c r="W552" s="18">
        <v>0.1620049574262849</v>
      </c>
      <c r="X552" s="18">
        <v>9.4164445915642186E-2</v>
      </c>
      <c r="Y552" s="18">
        <v>8.0876859176659405E-2</v>
      </c>
      <c r="Z552" s="18">
        <v>6.7994396222831058E-2</v>
      </c>
      <c r="AA552" s="18">
        <v>7.2923257248107096E-2</v>
      </c>
      <c r="AB552" s="18">
        <v>0</v>
      </c>
      <c r="AC552" s="18">
        <v>3.9289980298575292E-2</v>
      </c>
      <c r="AD552" s="18">
        <v>0</v>
      </c>
      <c r="AE552" s="18">
        <v>0</v>
      </c>
      <c r="AG552" s="18">
        <v>0.1136551017489766</v>
      </c>
      <c r="AH552" s="18">
        <v>0</v>
      </c>
    </row>
    <row r="554" spans="2:34" ht="101.5" x14ac:dyDescent="0.35">
      <c r="B554" s="14" t="s">
        <v>202</v>
      </c>
    </row>
    <row r="555" spans="2:34" x14ac:dyDescent="0.35">
      <c r="B555" s="15" t="s">
        <v>18</v>
      </c>
    </row>
    <row r="556" spans="2:34" x14ac:dyDescent="0.35">
      <c r="B556" s="11" t="s">
        <v>59</v>
      </c>
      <c r="C556" s="16">
        <v>501</v>
      </c>
      <c r="D556" s="16">
        <v>264</v>
      </c>
      <c r="E556" s="16">
        <v>233</v>
      </c>
      <c r="G556" s="16">
        <v>355</v>
      </c>
      <c r="H556" s="16">
        <v>146</v>
      </c>
      <c r="J556" s="16">
        <v>48</v>
      </c>
      <c r="K556" s="16">
        <v>37</v>
      </c>
      <c r="L556" s="16">
        <v>103</v>
      </c>
      <c r="M556" s="16">
        <v>43</v>
      </c>
      <c r="N556" s="16">
        <v>21</v>
      </c>
      <c r="O556" s="16">
        <v>39</v>
      </c>
      <c r="P556" s="16">
        <v>59</v>
      </c>
      <c r="Q556" s="16">
        <v>39</v>
      </c>
      <c r="R556" s="16">
        <v>54</v>
      </c>
      <c r="S556" s="16">
        <v>19</v>
      </c>
      <c r="T556" s="16">
        <v>29</v>
      </c>
      <c r="U556" s="16">
        <v>10</v>
      </c>
      <c r="W556" s="16">
        <v>217</v>
      </c>
      <c r="X556" s="16">
        <v>72</v>
      </c>
      <c r="Y556" s="16">
        <v>67</v>
      </c>
      <c r="Z556" s="16">
        <v>52</v>
      </c>
      <c r="AA556" s="16">
        <v>28</v>
      </c>
      <c r="AB556" s="16">
        <v>18</v>
      </c>
      <c r="AC556" s="16">
        <v>24</v>
      </c>
      <c r="AD556" s="16">
        <v>6</v>
      </c>
      <c r="AE556" s="16">
        <v>14</v>
      </c>
      <c r="AG556" s="16">
        <v>478</v>
      </c>
      <c r="AH556" s="16">
        <v>20</v>
      </c>
    </row>
    <row r="557" spans="2:34" x14ac:dyDescent="0.35">
      <c r="B557" s="12" t="s">
        <v>60</v>
      </c>
      <c r="C557" s="16">
        <v>504</v>
      </c>
      <c r="D557" s="16">
        <v>262</v>
      </c>
      <c r="E557" s="16">
        <v>238</v>
      </c>
      <c r="G557" s="16">
        <v>366</v>
      </c>
      <c r="H557" s="16">
        <v>138</v>
      </c>
      <c r="J557" s="16">
        <v>39</v>
      </c>
      <c r="K557" s="16">
        <v>51</v>
      </c>
      <c r="L557" s="16">
        <v>91</v>
      </c>
      <c r="M557" s="16">
        <v>36</v>
      </c>
      <c r="N557" s="16">
        <v>16</v>
      </c>
      <c r="O557" s="16">
        <v>49</v>
      </c>
      <c r="P557" s="16">
        <v>78</v>
      </c>
      <c r="Q557" s="16">
        <v>37</v>
      </c>
      <c r="R557" s="16">
        <v>45</v>
      </c>
      <c r="S557" s="16">
        <v>14</v>
      </c>
      <c r="T557" s="16">
        <v>32</v>
      </c>
      <c r="U557" s="16">
        <v>13</v>
      </c>
      <c r="W557" s="16">
        <v>216</v>
      </c>
      <c r="X557" s="16">
        <v>88</v>
      </c>
      <c r="Y557" s="16">
        <v>79</v>
      </c>
      <c r="Z557" s="16">
        <v>45</v>
      </c>
      <c r="AA557" s="16">
        <v>24</v>
      </c>
      <c r="AB557" s="16">
        <v>15</v>
      </c>
      <c r="AC557" s="16">
        <v>19</v>
      </c>
      <c r="AD557" s="16">
        <v>5</v>
      </c>
      <c r="AE557" s="16">
        <v>10</v>
      </c>
      <c r="AG557" s="16">
        <v>486</v>
      </c>
      <c r="AH557" s="16">
        <v>15</v>
      </c>
    </row>
    <row r="558" spans="2:34" x14ac:dyDescent="0.35">
      <c r="B558" s="17" t="s">
        <v>203</v>
      </c>
      <c r="C558" s="18">
        <v>0.15971718247419789</v>
      </c>
      <c r="D558" s="18">
        <v>0.16192804261897831</v>
      </c>
      <c r="E558" s="18">
        <v>0.15991924979840469</v>
      </c>
      <c r="G558" s="18">
        <v>0.13903151178942599</v>
      </c>
      <c r="H558" s="18">
        <v>0.21480353874974761</v>
      </c>
      <c r="J558" s="18">
        <v>7.4290541598227483E-2</v>
      </c>
      <c r="K558" s="18">
        <v>0.15988848916106821</v>
      </c>
      <c r="L558" s="18">
        <v>0.19011597414800199</v>
      </c>
      <c r="M558" s="18">
        <v>0.1921688564555023</v>
      </c>
      <c r="N558" s="18">
        <v>7.6920023411331542E-2</v>
      </c>
      <c r="O558" s="18">
        <v>0.15206512085372451</v>
      </c>
      <c r="P558" s="18">
        <v>0.15182995798964011</v>
      </c>
      <c r="Q558" s="18">
        <v>0.16213763447474649</v>
      </c>
      <c r="R558" s="18">
        <v>0.16420065501676509</v>
      </c>
      <c r="S558" s="18">
        <v>0.1535658368900682</v>
      </c>
      <c r="T558" s="18">
        <v>0.27144593465245842</v>
      </c>
      <c r="U558" s="18">
        <v>0</v>
      </c>
      <c r="W558" s="18">
        <v>0.11584996598712199</v>
      </c>
      <c r="X558" s="18">
        <v>0.1024440505348411</v>
      </c>
      <c r="Y558" s="18">
        <v>0.22210151705422601</v>
      </c>
      <c r="Z558" s="18">
        <v>0.21529113824933621</v>
      </c>
      <c r="AA558" s="18">
        <v>0.1513883431185333</v>
      </c>
      <c r="AB558" s="18">
        <v>0.18789388831310971</v>
      </c>
      <c r="AC558" s="18">
        <v>0.34699931617781599</v>
      </c>
      <c r="AD558" s="18">
        <v>0</v>
      </c>
      <c r="AE558" s="18">
        <v>0.33092794586585761</v>
      </c>
      <c r="AG558" s="18">
        <v>0.15286367955578239</v>
      </c>
      <c r="AH558" s="18">
        <v>0.22635455713828531</v>
      </c>
    </row>
    <row r="559" spans="2:34" x14ac:dyDescent="0.35">
      <c r="B559" s="17" t="s">
        <v>204</v>
      </c>
      <c r="C559" s="18">
        <v>0.18139518702444021</v>
      </c>
      <c r="D559" s="18">
        <v>0.19924313451063499</v>
      </c>
      <c r="E559" s="18">
        <v>0.1566770792506261</v>
      </c>
      <c r="G559" s="18">
        <v>0.14494128797313849</v>
      </c>
      <c r="H559" s="18">
        <v>0.27847265196983501</v>
      </c>
      <c r="J559" s="18">
        <v>0.29991480793222253</v>
      </c>
      <c r="K559" s="18">
        <v>0.157612864918458</v>
      </c>
      <c r="L559" s="18">
        <v>0.26575461895769492</v>
      </c>
      <c r="M559" s="18">
        <v>0.1591561709185442</v>
      </c>
      <c r="N559" s="18">
        <v>0.1635761759368628</v>
      </c>
      <c r="O559" s="18">
        <v>0.1233278756161077</v>
      </c>
      <c r="P559" s="18">
        <v>0.15948872567861899</v>
      </c>
      <c r="Q559" s="18">
        <v>0.18296843707001001</v>
      </c>
      <c r="R559" s="18">
        <v>0.1938098934092608</v>
      </c>
      <c r="S559" s="18">
        <v>0.15767796929319669</v>
      </c>
      <c r="T559" s="18">
        <v>3.9840311636464447E-2</v>
      </c>
      <c r="U559" s="18">
        <v>8.8979850163809091E-2</v>
      </c>
      <c r="W559" s="18">
        <v>0.1146073777372722</v>
      </c>
      <c r="X559" s="18">
        <v>0.10079796591685571</v>
      </c>
      <c r="Y559" s="18">
        <v>0.2467172076099447</v>
      </c>
      <c r="Z559" s="18">
        <v>0.30476973334994811</v>
      </c>
      <c r="AA559" s="18">
        <v>0.27772691316186998</v>
      </c>
      <c r="AB559" s="18">
        <v>0.48419860865663938</v>
      </c>
      <c r="AC559" s="18">
        <v>0.30249502112213927</v>
      </c>
      <c r="AD559" s="18">
        <v>0.47437381883287433</v>
      </c>
      <c r="AE559" s="18">
        <v>0.26274478112410882</v>
      </c>
      <c r="AG559" s="18">
        <v>0.1778558605960365</v>
      </c>
      <c r="AH559" s="18">
        <v>0.3296196579751911</v>
      </c>
    </row>
    <row r="560" spans="2:34" x14ac:dyDescent="0.35">
      <c r="B560" s="17" t="s">
        <v>205</v>
      </c>
      <c r="C560" s="18">
        <v>0.18352048314708649</v>
      </c>
      <c r="D560" s="18">
        <v>0.213765453751257</v>
      </c>
      <c r="E560" s="18">
        <v>0.1500882019180696</v>
      </c>
      <c r="G560" s="18">
        <v>0.170076737373411</v>
      </c>
      <c r="H560" s="18">
        <v>0.219321448010739</v>
      </c>
      <c r="J560" s="18">
        <v>7.4476588590195653E-2</v>
      </c>
      <c r="K560" s="18">
        <v>0.20700939280547839</v>
      </c>
      <c r="L560" s="18">
        <v>0.1815289735497771</v>
      </c>
      <c r="M560" s="18">
        <v>0.16262102624267649</v>
      </c>
      <c r="N560" s="18">
        <v>0.1747495991237677</v>
      </c>
      <c r="O560" s="18">
        <v>0.2088979617098797</v>
      </c>
      <c r="P560" s="18">
        <v>0.24215481562930519</v>
      </c>
      <c r="Q560" s="18">
        <v>0.18433749314584319</v>
      </c>
      <c r="R560" s="18">
        <v>0.1889020306947064</v>
      </c>
      <c r="S560" s="18">
        <v>0.1412262141676161</v>
      </c>
      <c r="T560" s="18">
        <v>0.215313949919443</v>
      </c>
      <c r="U560" s="18">
        <v>0</v>
      </c>
      <c r="W560" s="18">
        <v>0.1315456378955662</v>
      </c>
      <c r="X560" s="18">
        <v>0.26531932082921877</v>
      </c>
      <c r="Y560" s="18">
        <v>0.1195557985813693</v>
      </c>
      <c r="Z560" s="18">
        <v>0.20760761715899931</v>
      </c>
      <c r="AA560" s="18">
        <v>0.33436023583584629</v>
      </c>
      <c r="AB560" s="18">
        <v>0.16867643542582511</v>
      </c>
      <c r="AC560" s="18">
        <v>0.27205506754155678</v>
      </c>
      <c r="AD560" s="18">
        <v>0.52562618116712545</v>
      </c>
      <c r="AE560" s="18">
        <v>0.34941176411698532</v>
      </c>
      <c r="AG560" s="18">
        <v>0.1777293801251221</v>
      </c>
      <c r="AH560" s="18">
        <v>0.40509560394916588</v>
      </c>
    </row>
    <row r="561" spans="2:34" x14ac:dyDescent="0.35">
      <c r="B561" s="17" t="s">
        <v>206</v>
      </c>
      <c r="C561" s="18">
        <v>0.1758827692922276</v>
      </c>
      <c r="D561" s="18">
        <v>0.15756181836827449</v>
      </c>
      <c r="E561" s="18">
        <v>0.19895498533421899</v>
      </c>
      <c r="G561" s="18">
        <v>0.1828799048011526</v>
      </c>
      <c r="H561" s="18">
        <v>0.15724925697218961</v>
      </c>
      <c r="J561" s="18">
        <v>0.13614146489154269</v>
      </c>
      <c r="K561" s="18">
        <v>0.17223827961335139</v>
      </c>
      <c r="L561" s="18">
        <v>0.14437275061840801</v>
      </c>
      <c r="M561" s="18">
        <v>0.1604089735663945</v>
      </c>
      <c r="N561" s="18">
        <v>0.25717129273490169</v>
      </c>
      <c r="O561" s="18">
        <v>0.23420806107505079</v>
      </c>
      <c r="P561" s="18">
        <v>0.13861284115585809</v>
      </c>
      <c r="Q561" s="18">
        <v>0.12726472341240919</v>
      </c>
      <c r="R561" s="18">
        <v>0.16621176653733119</v>
      </c>
      <c r="S561" s="18">
        <v>0.21572228593714471</v>
      </c>
      <c r="T561" s="18">
        <v>0.13299758025265301</v>
      </c>
      <c r="U561" s="18">
        <v>0.711020149836191</v>
      </c>
      <c r="W561" s="18">
        <v>0.18287695707265961</v>
      </c>
      <c r="X561" s="18">
        <v>0.23105675640584039</v>
      </c>
      <c r="Y561" s="18">
        <v>0.2029283507734434</v>
      </c>
      <c r="Z561" s="18">
        <v>0.12990183880968939</v>
      </c>
      <c r="AA561" s="18">
        <v>0.16360125063564329</v>
      </c>
      <c r="AB561" s="18">
        <v>0.15923106760442579</v>
      </c>
      <c r="AC561" s="18">
        <v>0</v>
      </c>
      <c r="AD561" s="18">
        <v>0</v>
      </c>
      <c r="AE561" s="18">
        <v>5.6915508893047952E-2</v>
      </c>
      <c r="AG561" s="18">
        <v>0.18111373605867009</v>
      </c>
      <c r="AH561" s="18">
        <v>3.8930180937357867E-2</v>
      </c>
    </row>
    <row r="562" spans="2:34" x14ac:dyDescent="0.35">
      <c r="B562" s="17" t="s">
        <v>207</v>
      </c>
      <c r="C562" s="18">
        <v>0.12072473197680481</v>
      </c>
      <c r="D562" s="18">
        <v>9.5402454980183057E-2</v>
      </c>
      <c r="E562" s="18">
        <v>0.15059433229781019</v>
      </c>
      <c r="G562" s="18">
        <v>0.13697632900670509</v>
      </c>
      <c r="H562" s="18">
        <v>7.7446402853311599E-2</v>
      </c>
      <c r="J562" s="18">
        <v>0.20233827118268549</v>
      </c>
      <c r="K562" s="18">
        <v>0.19297789222831879</v>
      </c>
      <c r="L562" s="18">
        <v>6.4442515210904647E-2</v>
      </c>
      <c r="M562" s="18">
        <v>6.4803451257095038E-2</v>
      </c>
      <c r="N562" s="18">
        <v>9.3595116798038877E-2</v>
      </c>
      <c r="O562" s="18">
        <v>7.8069353691683593E-2</v>
      </c>
      <c r="P562" s="18">
        <v>0.1239289043193704</v>
      </c>
      <c r="Q562" s="18">
        <v>0.16032327482698061</v>
      </c>
      <c r="R562" s="18">
        <v>9.9154613744680958E-2</v>
      </c>
      <c r="S562" s="18">
        <v>0.23217404106272541</v>
      </c>
      <c r="T562" s="18">
        <v>0.1037023216431642</v>
      </c>
      <c r="U562" s="18">
        <v>0.2</v>
      </c>
      <c r="W562" s="18">
        <v>0.1514341565008781</v>
      </c>
      <c r="X562" s="18">
        <v>0.14357729411478479</v>
      </c>
      <c r="Y562" s="18">
        <v>0.10579168458893901</v>
      </c>
      <c r="Z562" s="18">
        <v>0.1259112639206591</v>
      </c>
      <c r="AA562" s="18">
        <v>0</v>
      </c>
      <c r="AB562" s="18">
        <v>0</v>
      </c>
      <c r="AC562" s="18">
        <v>7.8450595158487804E-2</v>
      </c>
      <c r="AD562" s="18">
        <v>0</v>
      </c>
      <c r="AE562" s="18">
        <v>0</v>
      </c>
      <c r="AG562" s="18">
        <v>0.12513996673879901</v>
      </c>
      <c r="AH562" s="18">
        <v>0</v>
      </c>
    </row>
    <row r="563" spans="2:34" x14ac:dyDescent="0.35">
      <c r="B563" s="17" t="s">
        <v>66</v>
      </c>
      <c r="C563" s="18">
        <v>3.2077496782728657E-2</v>
      </c>
      <c r="D563" s="18">
        <v>4.9355727273003601E-2</v>
      </c>
      <c r="E563" s="18">
        <v>1.3585405041771709E-2</v>
      </c>
      <c r="G563" s="18">
        <v>4.0059195911405818E-2</v>
      </c>
      <c r="H563" s="18">
        <v>1.082207177926312E-2</v>
      </c>
      <c r="J563" s="18">
        <v>5.9632660067947853E-2</v>
      </c>
      <c r="K563" s="18">
        <v>0</v>
      </c>
      <c r="L563" s="18">
        <v>5.3572295681768939E-2</v>
      </c>
      <c r="M563" s="18">
        <v>2.2212322849975191E-2</v>
      </c>
      <c r="N563" s="18">
        <v>4.6797558399019439E-2</v>
      </c>
      <c r="O563" s="18">
        <v>0.1047706041708322</v>
      </c>
      <c r="P563" s="18">
        <v>0</v>
      </c>
      <c r="Q563" s="18">
        <v>2.4682587667945462E-2</v>
      </c>
      <c r="R563" s="18">
        <v>0</v>
      </c>
      <c r="S563" s="18">
        <v>0</v>
      </c>
      <c r="T563" s="18">
        <v>3.9840311636464447E-2</v>
      </c>
      <c r="U563" s="18">
        <v>0</v>
      </c>
      <c r="W563" s="18">
        <v>4.3664549764997708E-2</v>
      </c>
      <c r="X563" s="18">
        <v>2.4153679698951502E-2</v>
      </c>
      <c r="Y563" s="18">
        <v>4.9009353558986363E-2</v>
      </c>
      <c r="Z563" s="18">
        <v>1.6518408511368009E-2</v>
      </c>
      <c r="AA563" s="18">
        <v>0</v>
      </c>
      <c r="AB563" s="18">
        <v>0</v>
      </c>
      <c r="AC563" s="18">
        <v>0</v>
      </c>
      <c r="AD563" s="18">
        <v>0</v>
      </c>
      <c r="AE563" s="18">
        <v>0</v>
      </c>
      <c r="AG563" s="18">
        <v>3.3250658872664582E-2</v>
      </c>
      <c r="AH563" s="18">
        <v>0</v>
      </c>
    </row>
    <row r="564" spans="2:34" x14ac:dyDescent="0.35">
      <c r="B564" s="17" t="s">
        <v>65</v>
      </c>
      <c r="C564" s="18">
        <v>0.14668214930251439</v>
      </c>
      <c r="D564" s="18">
        <v>0.1227433684976685</v>
      </c>
      <c r="E564" s="18">
        <v>0.1701807463590988</v>
      </c>
      <c r="G564" s="18">
        <v>0.18603503314476111</v>
      </c>
      <c r="H564" s="18">
        <v>4.1884629664914103E-2</v>
      </c>
      <c r="J564" s="18">
        <v>0.1532056657371782</v>
      </c>
      <c r="K564" s="18">
        <v>0.11027308127332509</v>
      </c>
      <c r="L564" s="18">
        <v>0.1002128718334442</v>
      </c>
      <c r="M564" s="18">
        <v>0.238629198709812</v>
      </c>
      <c r="N564" s="18">
        <v>0.18719023359607781</v>
      </c>
      <c r="O564" s="18">
        <v>9.866102288272123E-2</v>
      </c>
      <c r="P564" s="18">
        <v>0.18398475522720731</v>
      </c>
      <c r="Q564" s="18">
        <v>0.15828584940206461</v>
      </c>
      <c r="R564" s="18">
        <v>0.18772104059725531</v>
      </c>
      <c r="S564" s="18">
        <v>9.9633652649248783E-2</v>
      </c>
      <c r="T564" s="18">
        <v>0.19685959025935271</v>
      </c>
      <c r="U564" s="18">
        <v>0</v>
      </c>
      <c r="W564" s="18">
        <v>0.2600213550415042</v>
      </c>
      <c r="X564" s="18">
        <v>0.13265093249950771</v>
      </c>
      <c r="Y564" s="18">
        <v>5.3896087833091452E-2</v>
      </c>
      <c r="Z564" s="18">
        <v>0</v>
      </c>
      <c r="AA564" s="18">
        <v>7.2923257248107096E-2</v>
      </c>
      <c r="AB564" s="18">
        <v>0</v>
      </c>
      <c r="AC564" s="18">
        <v>0</v>
      </c>
      <c r="AD564" s="18">
        <v>0</v>
      </c>
      <c r="AE564" s="18">
        <v>0</v>
      </c>
      <c r="AG564" s="18">
        <v>0.1520467180529253</v>
      </c>
      <c r="AH564" s="18">
        <v>0</v>
      </c>
    </row>
    <row r="566" spans="2:34" ht="101.5" x14ac:dyDescent="0.35">
      <c r="B566" s="14" t="s">
        <v>208</v>
      </c>
    </row>
    <row r="567" spans="2:34" x14ac:dyDescent="0.35">
      <c r="B567" s="15" t="s">
        <v>18</v>
      </c>
    </row>
    <row r="568" spans="2:34" x14ac:dyDescent="0.35">
      <c r="B568" s="11" t="s">
        <v>59</v>
      </c>
      <c r="C568" s="16">
        <v>501</v>
      </c>
      <c r="D568" s="16">
        <v>264</v>
      </c>
      <c r="E568" s="16">
        <v>233</v>
      </c>
      <c r="G568" s="16">
        <v>355</v>
      </c>
      <c r="H568" s="16">
        <v>146</v>
      </c>
      <c r="J568" s="16">
        <v>48</v>
      </c>
      <c r="K568" s="16">
        <v>37</v>
      </c>
      <c r="L568" s="16">
        <v>103</v>
      </c>
      <c r="M568" s="16">
        <v>43</v>
      </c>
      <c r="N568" s="16">
        <v>21</v>
      </c>
      <c r="O568" s="16">
        <v>39</v>
      </c>
      <c r="P568" s="16">
        <v>59</v>
      </c>
      <c r="Q568" s="16">
        <v>39</v>
      </c>
      <c r="R568" s="16">
        <v>54</v>
      </c>
      <c r="S568" s="16">
        <v>19</v>
      </c>
      <c r="T568" s="16">
        <v>29</v>
      </c>
      <c r="U568" s="16">
        <v>10</v>
      </c>
      <c r="W568" s="16">
        <v>217</v>
      </c>
      <c r="X568" s="16">
        <v>72</v>
      </c>
      <c r="Y568" s="16">
        <v>67</v>
      </c>
      <c r="Z568" s="16">
        <v>52</v>
      </c>
      <c r="AA568" s="16">
        <v>28</v>
      </c>
      <c r="AB568" s="16">
        <v>18</v>
      </c>
      <c r="AC568" s="16">
        <v>24</v>
      </c>
      <c r="AD568" s="16">
        <v>6</v>
      </c>
      <c r="AE568" s="16">
        <v>14</v>
      </c>
      <c r="AG568" s="16">
        <v>478</v>
      </c>
      <c r="AH568" s="16">
        <v>20</v>
      </c>
    </row>
    <row r="569" spans="2:34" x14ac:dyDescent="0.35">
      <c r="B569" s="12" t="s">
        <v>60</v>
      </c>
      <c r="C569" s="16">
        <v>504</v>
      </c>
      <c r="D569" s="16">
        <v>262</v>
      </c>
      <c r="E569" s="16">
        <v>238</v>
      </c>
      <c r="G569" s="16">
        <v>366</v>
      </c>
      <c r="H569" s="16">
        <v>138</v>
      </c>
      <c r="J569" s="16">
        <v>39</v>
      </c>
      <c r="K569" s="16">
        <v>51</v>
      </c>
      <c r="L569" s="16">
        <v>91</v>
      </c>
      <c r="M569" s="16">
        <v>36</v>
      </c>
      <c r="N569" s="16">
        <v>16</v>
      </c>
      <c r="O569" s="16">
        <v>49</v>
      </c>
      <c r="P569" s="16">
        <v>78</v>
      </c>
      <c r="Q569" s="16">
        <v>37</v>
      </c>
      <c r="R569" s="16">
        <v>45</v>
      </c>
      <c r="S569" s="16">
        <v>14</v>
      </c>
      <c r="T569" s="16">
        <v>32</v>
      </c>
      <c r="U569" s="16">
        <v>13</v>
      </c>
      <c r="W569" s="16">
        <v>216</v>
      </c>
      <c r="X569" s="16">
        <v>88</v>
      </c>
      <c r="Y569" s="16">
        <v>79</v>
      </c>
      <c r="Z569" s="16">
        <v>45</v>
      </c>
      <c r="AA569" s="16">
        <v>24</v>
      </c>
      <c r="AB569" s="16">
        <v>15</v>
      </c>
      <c r="AC569" s="16">
        <v>19</v>
      </c>
      <c r="AD569" s="16">
        <v>5</v>
      </c>
      <c r="AE569" s="16">
        <v>10</v>
      </c>
      <c r="AG569" s="16">
        <v>486</v>
      </c>
      <c r="AH569" s="16">
        <v>15</v>
      </c>
    </row>
    <row r="570" spans="2:34" x14ac:dyDescent="0.35">
      <c r="B570" s="17" t="s">
        <v>203</v>
      </c>
      <c r="C570" s="18">
        <v>0.2383672605498702</v>
      </c>
      <c r="D570" s="18">
        <v>0.22977689189215769</v>
      </c>
      <c r="E570" s="18">
        <v>0.25175838683524271</v>
      </c>
      <c r="G570" s="18">
        <v>0.2454310701381833</v>
      </c>
      <c r="H570" s="18">
        <v>0.21955619381801331</v>
      </c>
      <c r="J570" s="18">
        <v>0.118546218265461</v>
      </c>
      <c r="K570" s="18">
        <v>0.1708048653125325</v>
      </c>
      <c r="L570" s="18">
        <v>0.33175862698894082</v>
      </c>
      <c r="M570" s="18">
        <v>0.15711903617265649</v>
      </c>
      <c r="N570" s="18">
        <v>0.123717581810351</v>
      </c>
      <c r="O570" s="18">
        <v>0.22198889849882891</v>
      </c>
      <c r="P570" s="18">
        <v>0.28104445799702299</v>
      </c>
      <c r="Q570" s="18">
        <v>0.29778234588596098</v>
      </c>
      <c r="R570" s="18">
        <v>0.17965739713032411</v>
      </c>
      <c r="S570" s="18">
        <v>0.31124380618326503</v>
      </c>
      <c r="T570" s="18">
        <v>0.33003438441990463</v>
      </c>
      <c r="U570" s="18">
        <v>0.11102014983619091</v>
      </c>
      <c r="W570" s="18">
        <v>0.21491866534929371</v>
      </c>
      <c r="X570" s="18">
        <v>0.15123394922917899</v>
      </c>
      <c r="Y570" s="18">
        <v>0.30436732744790418</v>
      </c>
      <c r="Z570" s="18">
        <v>0.25331851426545271</v>
      </c>
      <c r="AA570" s="18">
        <v>0.42586813125439082</v>
      </c>
      <c r="AB570" s="18">
        <v>0.2472969414545185</v>
      </c>
      <c r="AC570" s="18">
        <v>0.30641463922991657</v>
      </c>
      <c r="AD570" s="18">
        <v>0.2166108411134009</v>
      </c>
      <c r="AE570" s="18">
        <v>0.2101040116110762</v>
      </c>
      <c r="AG570" s="18">
        <v>0.23661019991442189</v>
      </c>
      <c r="AH570" s="18">
        <v>0.21216017283720151</v>
      </c>
    </row>
    <row r="571" spans="2:34" x14ac:dyDescent="0.35">
      <c r="B571" s="17" t="s">
        <v>204</v>
      </c>
      <c r="C571" s="18">
        <v>0.19547826386724951</v>
      </c>
      <c r="D571" s="18">
        <v>0.23791341834379631</v>
      </c>
      <c r="E571" s="18">
        <v>0.14751197317430681</v>
      </c>
      <c r="G571" s="18">
        <v>0.16664073439371371</v>
      </c>
      <c r="H571" s="18">
        <v>0.27227318373684273</v>
      </c>
      <c r="J571" s="18">
        <v>0.25921961314679942</v>
      </c>
      <c r="K571" s="18">
        <v>0.22868234520445829</v>
      </c>
      <c r="L571" s="18">
        <v>0.236893086854606</v>
      </c>
      <c r="M571" s="18">
        <v>0.22008534863702631</v>
      </c>
      <c r="N571" s="18">
        <v>0.22969892815007059</v>
      </c>
      <c r="O571" s="18">
        <v>0.1145374559250376</v>
      </c>
      <c r="P571" s="18">
        <v>0.18398579151530089</v>
      </c>
      <c r="Q571" s="18">
        <v>0.15217197499241061</v>
      </c>
      <c r="R571" s="18">
        <v>0.17582500675004409</v>
      </c>
      <c r="S571" s="18">
        <v>0.19927053081156409</v>
      </c>
      <c r="T571" s="18">
        <v>0.11952093490939331</v>
      </c>
      <c r="U571" s="18">
        <v>0.22204029967238181</v>
      </c>
      <c r="W571" s="18">
        <v>0.14294158693851791</v>
      </c>
      <c r="X571" s="18">
        <v>0.2040475552959953</v>
      </c>
      <c r="Y571" s="18">
        <v>0.22034797247215379</v>
      </c>
      <c r="Z571" s="18">
        <v>0.25699592544191141</v>
      </c>
      <c r="AA571" s="18">
        <v>0.1678048285397471</v>
      </c>
      <c r="AB571" s="18">
        <v>0.20283360359216779</v>
      </c>
      <c r="AC571" s="18">
        <v>0.379933549133395</v>
      </c>
      <c r="AD571" s="18">
        <v>0.44396508039323851</v>
      </c>
      <c r="AE571" s="18">
        <v>0.33437263911995357</v>
      </c>
      <c r="AG571" s="18">
        <v>0.18945653629358489</v>
      </c>
      <c r="AH571" s="18">
        <v>0.3690039028317238</v>
      </c>
    </row>
    <row r="572" spans="2:34" x14ac:dyDescent="0.35">
      <c r="B572" s="17" t="s">
        <v>205</v>
      </c>
      <c r="C572" s="18">
        <v>0.24838177932432109</v>
      </c>
      <c r="D572" s="18">
        <v>0.22704768699715661</v>
      </c>
      <c r="E572" s="18">
        <v>0.27280306324580161</v>
      </c>
      <c r="G572" s="18">
        <v>0.23548334246187949</v>
      </c>
      <c r="H572" s="18">
        <v>0.28273057561088349</v>
      </c>
      <c r="J572" s="18">
        <v>0.24962470738676179</v>
      </c>
      <c r="K572" s="18">
        <v>0.29043315827800148</v>
      </c>
      <c r="L572" s="18">
        <v>0.16262887066023471</v>
      </c>
      <c r="M572" s="18">
        <v>0.30139839160407611</v>
      </c>
      <c r="N572" s="18">
        <v>0.40100394767457881</v>
      </c>
      <c r="O572" s="18">
        <v>0.41070991006851287</v>
      </c>
      <c r="P572" s="18">
        <v>0.26038738416401308</v>
      </c>
      <c r="Q572" s="18">
        <v>0.25249202139990218</v>
      </c>
      <c r="R572" s="18">
        <v>0.22234783216216411</v>
      </c>
      <c r="S572" s="18">
        <v>9.5521520246120262E-2</v>
      </c>
      <c r="T572" s="18">
        <v>0.1010665752493031</v>
      </c>
      <c r="U572" s="18">
        <v>0.26693955049142731</v>
      </c>
      <c r="W572" s="18">
        <v>0.2340014342059529</v>
      </c>
      <c r="X572" s="18">
        <v>0.25947740560213722</v>
      </c>
      <c r="Y572" s="18">
        <v>0.23674802970170769</v>
      </c>
      <c r="Z572" s="18">
        <v>0.29050160407550962</v>
      </c>
      <c r="AA572" s="18">
        <v>0.2624973433468793</v>
      </c>
      <c r="AB572" s="18">
        <v>0.2329125575480186</v>
      </c>
      <c r="AC572" s="18">
        <v>0.23636654768886209</v>
      </c>
      <c r="AD572" s="18">
        <v>0.33942407849336059</v>
      </c>
      <c r="AE572" s="18">
        <v>0.3986078403759219</v>
      </c>
      <c r="AG572" s="18">
        <v>0.24574029673905681</v>
      </c>
      <c r="AH572" s="18">
        <v>0.37990574339371702</v>
      </c>
    </row>
    <row r="573" spans="2:34" x14ac:dyDescent="0.35">
      <c r="B573" s="17" t="s">
        <v>206</v>
      </c>
      <c r="C573" s="18">
        <v>0.13357028607007479</v>
      </c>
      <c r="D573" s="18">
        <v>0.15390457222900189</v>
      </c>
      <c r="E573" s="18">
        <v>0.10980154898005</v>
      </c>
      <c r="G573" s="18">
        <v>0.12924417020466811</v>
      </c>
      <c r="H573" s="18">
        <v>0.1450908194616532</v>
      </c>
      <c r="J573" s="18">
        <v>8.1575113127335688E-2</v>
      </c>
      <c r="K573" s="18">
        <v>0.14467000929502011</v>
      </c>
      <c r="L573" s="18">
        <v>0.12888350956473579</v>
      </c>
      <c r="M573" s="18">
        <v>6.0555702026453648E-2</v>
      </c>
      <c r="N573" s="18">
        <v>0.10518686716794109</v>
      </c>
      <c r="O573" s="18">
        <v>0.1006986146538956</v>
      </c>
      <c r="P573" s="18">
        <v>0.1066026877829232</v>
      </c>
      <c r="Q573" s="18">
        <v>0.13723038289474501</v>
      </c>
      <c r="R573" s="18">
        <v>0.19781200634195761</v>
      </c>
      <c r="S573" s="18">
        <v>0.17412972441877739</v>
      </c>
      <c r="T573" s="18">
        <v>0.22058751015869649</v>
      </c>
      <c r="U573" s="18">
        <v>0.31102014983619092</v>
      </c>
      <c r="W573" s="18">
        <v>9.8792747432941141E-2</v>
      </c>
      <c r="X573" s="18">
        <v>0.2163981576684616</v>
      </c>
      <c r="Y573" s="18">
        <v>0.1321113212536692</v>
      </c>
      <c r="Z573" s="18">
        <v>0.1741397308285787</v>
      </c>
      <c r="AA573" s="18">
        <v>7.9040309975474815E-2</v>
      </c>
      <c r="AB573" s="18">
        <v>0.31695689740529498</v>
      </c>
      <c r="AC573" s="18">
        <v>7.7285263947826352E-2</v>
      </c>
      <c r="AD573" s="18">
        <v>0</v>
      </c>
      <c r="AE573" s="18">
        <v>5.6915508893047952E-2</v>
      </c>
      <c r="AG573" s="18">
        <v>0.13725376920387911</v>
      </c>
      <c r="AH573" s="18">
        <v>3.8930180937357867E-2</v>
      </c>
    </row>
    <row r="574" spans="2:34" x14ac:dyDescent="0.35">
      <c r="B574" s="17" t="s">
        <v>207</v>
      </c>
      <c r="C574" s="18">
        <v>6.3848835306164572E-2</v>
      </c>
      <c r="D574" s="18">
        <v>4.9759148796150128E-2</v>
      </c>
      <c r="E574" s="18">
        <v>8.0413856651698659E-2</v>
      </c>
      <c r="G574" s="18">
        <v>7.5881770975271684E-2</v>
      </c>
      <c r="H574" s="18">
        <v>3.1804886071433038E-2</v>
      </c>
      <c r="J574" s="18">
        <v>0.1582686415074202</v>
      </c>
      <c r="K574" s="18">
        <v>8.2704810954993796E-2</v>
      </c>
      <c r="L574" s="18">
        <v>2.0966803637368001E-2</v>
      </c>
      <c r="M574" s="18">
        <v>4.4424645699950388E-2</v>
      </c>
      <c r="N574" s="18">
        <v>4.6797558399019439E-2</v>
      </c>
      <c r="O574" s="18">
        <v>2.4665255720680311E-2</v>
      </c>
      <c r="P574" s="18">
        <v>6.79847625839025E-2</v>
      </c>
      <c r="Q574" s="18">
        <v>8.0161637413490333E-2</v>
      </c>
      <c r="R574" s="18">
        <v>3.6636717018254522E-2</v>
      </c>
      <c r="S574" s="18">
        <v>0.124312898094153</v>
      </c>
      <c r="T574" s="18">
        <v>0.1037023216431642</v>
      </c>
      <c r="U574" s="18">
        <v>8.8979850163809091E-2</v>
      </c>
      <c r="W574" s="18">
        <v>0.1035004322806527</v>
      </c>
      <c r="X574" s="18">
        <v>5.7679749024772867E-2</v>
      </c>
      <c r="Y574" s="18">
        <v>5.9922692365135498E-2</v>
      </c>
      <c r="Z574" s="18">
        <v>0</v>
      </c>
      <c r="AA574" s="18">
        <v>0</v>
      </c>
      <c r="AB574" s="18">
        <v>0</v>
      </c>
      <c r="AC574" s="18">
        <v>0</v>
      </c>
      <c r="AD574" s="18">
        <v>0</v>
      </c>
      <c r="AE574" s="18">
        <v>0</v>
      </c>
      <c r="AG574" s="18">
        <v>6.618396243828184E-2</v>
      </c>
      <c r="AH574" s="18">
        <v>0</v>
      </c>
    </row>
    <row r="575" spans="2:34" x14ac:dyDescent="0.35">
      <c r="B575" s="17" t="s">
        <v>66</v>
      </c>
      <c r="C575" s="18">
        <v>2.5982340288404241E-2</v>
      </c>
      <c r="D575" s="18">
        <v>3.5893355157341933E-2</v>
      </c>
      <c r="E575" s="18">
        <v>1.550017775539874E-2</v>
      </c>
      <c r="G575" s="18">
        <v>3.093777799690562E-2</v>
      </c>
      <c r="H575" s="18">
        <v>1.278591019572385E-2</v>
      </c>
      <c r="J575" s="18">
        <v>2.5502934941198312E-2</v>
      </c>
      <c r="K575" s="18">
        <v>2.756827031833127E-2</v>
      </c>
      <c r="L575" s="18">
        <v>3.0294918867703059E-2</v>
      </c>
      <c r="M575" s="18">
        <v>2.2212322849975191E-2</v>
      </c>
      <c r="N575" s="18">
        <v>4.6797558399019439E-2</v>
      </c>
      <c r="O575" s="18">
        <v>7.8069353691683607E-2</v>
      </c>
      <c r="P575" s="18">
        <v>0</v>
      </c>
      <c r="Q575" s="18">
        <v>0</v>
      </c>
      <c r="R575" s="18">
        <v>1.8318358509127261E-2</v>
      </c>
      <c r="S575" s="18">
        <v>4.5704693921495863E-2</v>
      </c>
      <c r="T575" s="18">
        <v>3.1931005003349867E-2</v>
      </c>
      <c r="U575" s="18">
        <v>0</v>
      </c>
      <c r="W575" s="18">
        <v>3.5876700507808383E-2</v>
      </c>
      <c r="X575" s="18">
        <v>2.3419304869492771E-2</v>
      </c>
      <c r="Y575" s="18">
        <v>1.9237780575070761E-2</v>
      </c>
      <c r="Z575" s="18">
        <v>2.5044225388547819E-2</v>
      </c>
      <c r="AA575" s="18">
        <v>2.628581140483402E-2</v>
      </c>
      <c r="AB575" s="18">
        <v>0</v>
      </c>
      <c r="AC575" s="18">
        <v>0</v>
      </c>
      <c r="AD575" s="18">
        <v>0</v>
      </c>
      <c r="AE575" s="18">
        <v>0</v>
      </c>
      <c r="AG575" s="18">
        <v>2.6932585777964469E-2</v>
      </c>
      <c r="AH575" s="18">
        <v>0</v>
      </c>
    </row>
    <row r="576" spans="2:34" x14ac:dyDescent="0.35">
      <c r="B576" s="17" t="s">
        <v>65</v>
      </c>
      <c r="C576" s="18">
        <v>9.4371234593915679E-2</v>
      </c>
      <c r="D576" s="18">
        <v>6.5704926584395432E-2</v>
      </c>
      <c r="E576" s="18">
        <v>0.1222109933575017</v>
      </c>
      <c r="G576" s="18">
        <v>0.1163811338293783</v>
      </c>
      <c r="H576" s="18">
        <v>3.5758431105450419E-2</v>
      </c>
      <c r="J576" s="18">
        <v>0.1072627716250236</v>
      </c>
      <c r="K576" s="18">
        <v>5.5136540636662533E-2</v>
      </c>
      <c r="L576" s="18">
        <v>8.857418342641131E-2</v>
      </c>
      <c r="M576" s="18">
        <v>0.19420455300986161</v>
      </c>
      <c r="N576" s="18">
        <v>4.6797558399019439E-2</v>
      </c>
      <c r="O576" s="18">
        <v>4.9330511441360622E-2</v>
      </c>
      <c r="P576" s="18">
        <v>9.9994915956837363E-2</v>
      </c>
      <c r="Q576" s="18">
        <v>8.0161637413490333E-2</v>
      </c>
      <c r="R576" s="18">
        <v>0.169402682088128</v>
      </c>
      <c r="S576" s="18">
        <v>4.9816826324624391E-2</v>
      </c>
      <c r="T576" s="18">
        <v>9.3157268616188518E-2</v>
      </c>
      <c r="U576" s="18">
        <v>0</v>
      </c>
      <c r="W576" s="18">
        <v>0.1699684332848331</v>
      </c>
      <c r="X576" s="18">
        <v>8.7743878309961248E-2</v>
      </c>
      <c r="Y576" s="18">
        <v>2.7264876184358779E-2</v>
      </c>
      <c r="Z576" s="18">
        <v>0</v>
      </c>
      <c r="AA576" s="18">
        <v>3.8503575478674029E-2</v>
      </c>
      <c r="AB576" s="18">
        <v>0</v>
      </c>
      <c r="AC576" s="18">
        <v>0</v>
      </c>
      <c r="AD576" s="18">
        <v>0</v>
      </c>
      <c r="AE576" s="18">
        <v>0</v>
      </c>
      <c r="AG576" s="18">
        <v>9.7822649632811148E-2</v>
      </c>
      <c r="AH576" s="18">
        <v>0</v>
      </c>
    </row>
    <row r="577" spans="2:34" x14ac:dyDescent="0.35">
      <c r="C577" s="26"/>
    </row>
    <row r="578" spans="2:34" ht="116" x14ac:dyDescent="0.35">
      <c r="B578" s="14" t="s">
        <v>209</v>
      </c>
    </row>
    <row r="579" spans="2:34" x14ac:dyDescent="0.35">
      <c r="B579" s="15" t="s">
        <v>18</v>
      </c>
    </row>
    <row r="580" spans="2:34" x14ac:dyDescent="0.35">
      <c r="B580" s="11" t="s">
        <v>59</v>
      </c>
      <c r="C580" s="16">
        <v>501</v>
      </c>
      <c r="D580" s="16">
        <v>264</v>
      </c>
      <c r="E580" s="16">
        <v>233</v>
      </c>
      <c r="G580" s="16">
        <v>355</v>
      </c>
      <c r="H580" s="16">
        <v>146</v>
      </c>
      <c r="J580" s="16">
        <v>48</v>
      </c>
      <c r="K580" s="16">
        <v>37</v>
      </c>
      <c r="L580" s="16">
        <v>103</v>
      </c>
      <c r="M580" s="16">
        <v>43</v>
      </c>
      <c r="N580" s="16">
        <v>21</v>
      </c>
      <c r="O580" s="16">
        <v>39</v>
      </c>
      <c r="P580" s="16">
        <v>59</v>
      </c>
      <c r="Q580" s="16">
        <v>39</v>
      </c>
      <c r="R580" s="16">
        <v>54</v>
      </c>
      <c r="S580" s="16">
        <v>19</v>
      </c>
      <c r="T580" s="16">
        <v>29</v>
      </c>
      <c r="U580" s="16">
        <v>10</v>
      </c>
      <c r="W580" s="16">
        <v>217</v>
      </c>
      <c r="X580" s="16">
        <v>72</v>
      </c>
      <c r="Y580" s="16">
        <v>67</v>
      </c>
      <c r="Z580" s="16">
        <v>52</v>
      </c>
      <c r="AA580" s="16">
        <v>28</v>
      </c>
      <c r="AB580" s="16">
        <v>18</v>
      </c>
      <c r="AC580" s="16">
        <v>24</v>
      </c>
      <c r="AD580" s="16">
        <v>6</v>
      </c>
      <c r="AE580" s="16">
        <v>14</v>
      </c>
      <c r="AG580" s="16">
        <v>478</v>
      </c>
      <c r="AH580" s="16">
        <v>20</v>
      </c>
    </row>
    <row r="581" spans="2:34" x14ac:dyDescent="0.35">
      <c r="B581" s="12" t="s">
        <v>60</v>
      </c>
      <c r="C581" s="16">
        <v>504</v>
      </c>
      <c r="D581" s="16">
        <v>262</v>
      </c>
      <c r="E581" s="16">
        <v>238</v>
      </c>
      <c r="G581" s="16">
        <v>366</v>
      </c>
      <c r="H581" s="16">
        <v>138</v>
      </c>
      <c r="J581" s="16">
        <v>39</v>
      </c>
      <c r="K581" s="16">
        <v>51</v>
      </c>
      <c r="L581" s="16">
        <v>91</v>
      </c>
      <c r="M581" s="16">
        <v>36</v>
      </c>
      <c r="N581" s="16">
        <v>16</v>
      </c>
      <c r="O581" s="16">
        <v>49</v>
      </c>
      <c r="P581" s="16">
        <v>78</v>
      </c>
      <c r="Q581" s="16">
        <v>37</v>
      </c>
      <c r="R581" s="16">
        <v>45</v>
      </c>
      <c r="S581" s="16">
        <v>14</v>
      </c>
      <c r="T581" s="16">
        <v>32</v>
      </c>
      <c r="U581" s="16">
        <v>13</v>
      </c>
      <c r="W581" s="16">
        <v>216</v>
      </c>
      <c r="X581" s="16">
        <v>88</v>
      </c>
      <c r="Y581" s="16">
        <v>79</v>
      </c>
      <c r="Z581" s="16">
        <v>45</v>
      </c>
      <c r="AA581" s="16">
        <v>24</v>
      </c>
      <c r="AB581" s="16">
        <v>15</v>
      </c>
      <c r="AC581" s="16">
        <v>19</v>
      </c>
      <c r="AD581" s="16">
        <v>5</v>
      </c>
      <c r="AE581" s="16">
        <v>10</v>
      </c>
      <c r="AG581" s="16">
        <v>486</v>
      </c>
      <c r="AH581" s="16">
        <v>15</v>
      </c>
    </row>
    <row r="582" spans="2:34" x14ac:dyDescent="0.35">
      <c r="B582" s="17" t="s">
        <v>203</v>
      </c>
      <c r="C582" s="18">
        <v>0.1041305095425766</v>
      </c>
      <c r="D582" s="18">
        <v>0.10451181643219511</v>
      </c>
      <c r="E582" s="18">
        <v>0.10184201262520109</v>
      </c>
      <c r="G582" s="18">
        <v>8.1435668745148626E-2</v>
      </c>
      <c r="H582" s="18">
        <v>0.16456732616000139</v>
      </c>
      <c r="J582" s="18">
        <v>7.2603324153306337E-2</v>
      </c>
      <c r="K582" s="18">
        <v>9.8174220567211729E-2</v>
      </c>
      <c r="L582" s="18">
        <v>0.13266212588787399</v>
      </c>
      <c r="M582" s="18">
        <v>2.7714312919995231E-2</v>
      </c>
      <c r="N582" s="18">
        <v>0.13530933218025321</v>
      </c>
      <c r="O582" s="18">
        <v>0.12129028384493321</v>
      </c>
      <c r="P582" s="18">
        <v>7.6820026258228785E-2</v>
      </c>
      <c r="Q582" s="18">
        <v>0.17029295856149579</v>
      </c>
      <c r="R582" s="18">
        <v>8.3218960031911995E-2</v>
      </c>
      <c r="S582" s="18">
        <v>0.1078611429685724</v>
      </c>
      <c r="T582" s="18">
        <v>0.130071193971417</v>
      </c>
      <c r="U582" s="18">
        <v>0.11102014983619091</v>
      </c>
      <c r="W582" s="18">
        <v>7.136279948022782E-2</v>
      </c>
      <c r="X582" s="18">
        <v>3.849062648122982E-2</v>
      </c>
      <c r="Y582" s="18">
        <v>0.1158114092484029</v>
      </c>
      <c r="Z582" s="18">
        <v>0.19025647440497359</v>
      </c>
      <c r="AA582" s="18">
        <v>0.2363676866171332</v>
      </c>
      <c r="AB582" s="18">
        <v>5.6225478475275023E-2</v>
      </c>
      <c r="AC582" s="18">
        <v>0.26830075631132799</v>
      </c>
      <c r="AD582" s="18">
        <v>0.1269981222303096</v>
      </c>
      <c r="AE582" s="18">
        <v>0.3593719838226957</v>
      </c>
      <c r="AG582" s="18">
        <v>9.9113485928122899E-2</v>
      </c>
      <c r="AH582" s="18">
        <v>0.28594173273027879</v>
      </c>
    </row>
    <row r="583" spans="2:34" x14ac:dyDescent="0.35">
      <c r="B583" s="17" t="s">
        <v>204</v>
      </c>
      <c r="C583" s="18">
        <v>0.19936938468198501</v>
      </c>
      <c r="D583" s="18">
        <v>0.21241951958109809</v>
      </c>
      <c r="E583" s="18">
        <v>0.18829298255533461</v>
      </c>
      <c r="G583" s="18">
        <v>0.1662620618150622</v>
      </c>
      <c r="H583" s="18">
        <v>0.28753485006955659</v>
      </c>
      <c r="J583" s="18">
        <v>0.16902236580288979</v>
      </c>
      <c r="K583" s="18">
        <v>0.3518982821012212</v>
      </c>
      <c r="L583" s="18">
        <v>0.20408752677058981</v>
      </c>
      <c r="M583" s="18">
        <v>0.22538878094541209</v>
      </c>
      <c r="N583" s="18">
        <v>0.14769556172193399</v>
      </c>
      <c r="O583" s="18">
        <v>0.1622482886714782</v>
      </c>
      <c r="P583" s="18">
        <v>0.18356839419387799</v>
      </c>
      <c r="Q583" s="18">
        <v>0.15828584940206461</v>
      </c>
      <c r="R583" s="18">
        <v>0.2142859892554741</v>
      </c>
      <c r="S583" s="18">
        <v>0.20338266321469259</v>
      </c>
      <c r="T583" s="18">
        <v>0.14137474068104139</v>
      </c>
      <c r="U583" s="18">
        <v>8.8979850163809091E-2</v>
      </c>
      <c r="W583" s="18">
        <v>0.1097668283023422</v>
      </c>
      <c r="X583" s="18">
        <v>0.1583607155507723</v>
      </c>
      <c r="Y583" s="18">
        <v>0.27075524718235511</v>
      </c>
      <c r="Z583" s="18">
        <v>0.35939835101751427</v>
      </c>
      <c r="AA583" s="18">
        <v>0.26659553134789121</v>
      </c>
      <c r="AB583" s="18">
        <v>0.34014441530150102</v>
      </c>
      <c r="AC583" s="18">
        <v>0.37525069195209848</v>
      </c>
      <c r="AD583" s="18">
        <v>0.56398653771596563</v>
      </c>
      <c r="AE583" s="18">
        <v>0.20233281399671799</v>
      </c>
      <c r="AG583" s="18">
        <v>0.19296213290064351</v>
      </c>
      <c r="AH583" s="18">
        <v>0.3166155631804245</v>
      </c>
    </row>
    <row r="584" spans="2:34" x14ac:dyDescent="0.35">
      <c r="B584" s="17" t="s">
        <v>205</v>
      </c>
      <c r="C584" s="18">
        <v>0.22788585979234391</v>
      </c>
      <c r="D584" s="18">
        <v>0.2035603910010183</v>
      </c>
      <c r="E584" s="18">
        <v>0.25078619169641719</v>
      </c>
      <c r="G584" s="18">
        <v>0.2248099379064869</v>
      </c>
      <c r="H584" s="18">
        <v>0.23607710152011721</v>
      </c>
      <c r="J584" s="18">
        <v>0.2308719656607266</v>
      </c>
      <c r="K584" s="18">
        <v>0.1295747848532342</v>
      </c>
      <c r="L584" s="18">
        <v>0.21207512659881289</v>
      </c>
      <c r="M584" s="18">
        <v>0.25659521052067419</v>
      </c>
      <c r="N584" s="18">
        <v>0.2842253301367354</v>
      </c>
      <c r="O584" s="18">
        <v>0.33629782684292392</v>
      </c>
      <c r="P584" s="18">
        <v>0.27575886230901048</v>
      </c>
      <c r="Q584" s="18">
        <v>0.2812510580525856</v>
      </c>
      <c r="R584" s="18">
        <v>0.17630273228203361</v>
      </c>
      <c r="S584" s="18">
        <v>0.30713167378013639</v>
      </c>
      <c r="T584" s="18">
        <v>0.15145193991274319</v>
      </c>
      <c r="U584" s="18">
        <v>0</v>
      </c>
      <c r="W584" s="18">
        <v>0.19020831502546201</v>
      </c>
      <c r="X584" s="18">
        <v>0.34313081516050142</v>
      </c>
      <c r="Y584" s="18">
        <v>0.13086866006896791</v>
      </c>
      <c r="Z584" s="18">
        <v>0.1849117983701363</v>
      </c>
      <c r="AA584" s="18">
        <v>0.28594633649374379</v>
      </c>
      <c r="AB584" s="18">
        <v>0.44042897360987671</v>
      </c>
      <c r="AC584" s="18">
        <v>0.2375426450688489</v>
      </c>
      <c r="AD584" s="18">
        <v>0.30901534005372472</v>
      </c>
      <c r="AE584" s="18">
        <v>0.43829520218058587</v>
      </c>
      <c r="AG584" s="18">
        <v>0.22217162616061181</v>
      </c>
      <c r="AH584" s="18">
        <v>0.39744270408929683</v>
      </c>
    </row>
    <row r="585" spans="2:34" x14ac:dyDescent="0.35">
      <c r="B585" s="17" t="s">
        <v>206</v>
      </c>
      <c r="C585" s="18">
        <v>0.15928623157416191</v>
      </c>
      <c r="D585" s="18">
        <v>0.1890800098214048</v>
      </c>
      <c r="E585" s="18">
        <v>0.12911531410510299</v>
      </c>
      <c r="G585" s="18">
        <v>0.15149117423109371</v>
      </c>
      <c r="H585" s="18">
        <v>0.18004462575592309</v>
      </c>
      <c r="J585" s="18">
        <v>0.15639537707053089</v>
      </c>
      <c r="K585" s="18">
        <v>0.14467000929502011</v>
      </c>
      <c r="L585" s="18">
        <v>0.14368918737876671</v>
      </c>
      <c r="M585" s="18">
        <v>0.15732121543418531</v>
      </c>
      <c r="N585" s="18">
        <v>0.1519844255669606</v>
      </c>
      <c r="O585" s="18">
        <v>0.1500291260952562</v>
      </c>
      <c r="P585" s="18">
        <v>0.1998425785793384</v>
      </c>
      <c r="Q585" s="18">
        <v>0.14175456156868921</v>
      </c>
      <c r="R585" s="18">
        <v>0.15545622922724861</v>
      </c>
      <c r="S585" s="18">
        <v>9.5521520246120262E-2</v>
      </c>
      <c r="T585" s="18">
        <v>0.14354263327962871</v>
      </c>
      <c r="U585" s="18">
        <v>0.31102014983619097</v>
      </c>
      <c r="W585" s="18">
        <v>0.15524353179021691</v>
      </c>
      <c r="X585" s="18">
        <v>0.2306436566084952</v>
      </c>
      <c r="Y585" s="18">
        <v>0.17190069385707341</v>
      </c>
      <c r="Z585" s="18">
        <v>0.14248123333622109</v>
      </c>
      <c r="AA585" s="18">
        <v>0.17258687006255791</v>
      </c>
      <c r="AB585" s="18">
        <v>5.075017566279711E-2</v>
      </c>
      <c r="AC585" s="18">
        <v>7.8450595158487804E-2</v>
      </c>
      <c r="AD585" s="18">
        <v>0</v>
      </c>
      <c r="AE585" s="18">
        <v>0</v>
      </c>
      <c r="AG585" s="18">
        <v>0.16511176620354029</v>
      </c>
      <c r="AH585" s="18">
        <v>0</v>
      </c>
    </row>
    <row r="586" spans="2:34" x14ac:dyDescent="0.35">
      <c r="B586" s="17" t="s">
        <v>207</v>
      </c>
      <c r="C586" s="18">
        <v>0.11086746531860139</v>
      </c>
      <c r="D586" s="18">
        <v>0.1095561882999513</v>
      </c>
      <c r="E586" s="18">
        <v>0.1141408115337893</v>
      </c>
      <c r="G586" s="18">
        <v>0.1241124827598603</v>
      </c>
      <c r="H586" s="18">
        <v>7.559571799342639E-2</v>
      </c>
      <c r="J586" s="18">
        <v>8.5135595009146151E-2</v>
      </c>
      <c r="K586" s="18">
        <v>0.16540962190998759</v>
      </c>
      <c r="L586" s="18">
        <v>8.3097224814501339E-2</v>
      </c>
      <c r="M586" s="18">
        <v>4.9926635769970418E-2</v>
      </c>
      <c r="N586" s="18">
        <v>9.3595116798038877E-2</v>
      </c>
      <c r="O586" s="18">
        <v>0.1027346094123639</v>
      </c>
      <c r="P586" s="18">
        <v>0.1039593717948701</v>
      </c>
      <c r="Q586" s="18">
        <v>9.4206171997837679E-2</v>
      </c>
      <c r="R586" s="18">
        <v>7.781088954249174E-2</v>
      </c>
      <c r="S586" s="18">
        <v>0.18646934714122951</v>
      </c>
      <c r="T586" s="18">
        <v>0.16492858525600279</v>
      </c>
      <c r="U586" s="18">
        <v>0.37795970032761822</v>
      </c>
      <c r="W586" s="18">
        <v>0.15418246010213479</v>
      </c>
      <c r="X586" s="18">
        <v>7.4212779463475084E-2</v>
      </c>
      <c r="Y586" s="18">
        <v>0.1365161404893285</v>
      </c>
      <c r="Z586" s="18">
        <v>8.0320014517250404E-2</v>
      </c>
      <c r="AA586" s="18">
        <v>0</v>
      </c>
      <c r="AB586" s="18">
        <v>0.11245095695055</v>
      </c>
      <c r="AC586" s="18">
        <v>0</v>
      </c>
      <c r="AD586" s="18">
        <v>0</v>
      </c>
      <c r="AE586" s="18">
        <v>0</v>
      </c>
      <c r="AG586" s="18">
        <v>0.11492219278689619</v>
      </c>
      <c r="AH586" s="18">
        <v>0</v>
      </c>
    </row>
    <row r="587" spans="2:34" x14ac:dyDescent="0.35">
      <c r="B587" s="17" t="s">
        <v>66</v>
      </c>
      <c r="C587" s="18">
        <v>6.7309341063984798E-2</v>
      </c>
      <c r="D587" s="18">
        <v>6.5710158986978934E-2</v>
      </c>
      <c r="E587" s="18">
        <v>7.0180752106821384E-2</v>
      </c>
      <c r="G587" s="18">
        <v>8.0397103573309786E-2</v>
      </c>
      <c r="H587" s="18">
        <v>3.2456366779268761E-2</v>
      </c>
      <c r="J587" s="18">
        <v>0.1072627716250236</v>
      </c>
      <c r="K587" s="18">
        <v>0</v>
      </c>
      <c r="L587" s="18">
        <v>0.11022667513227991</v>
      </c>
      <c r="M587" s="18">
        <v>8.8849291399900776E-2</v>
      </c>
      <c r="N587" s="18">
        <v>0</v>
      </c>
      <c r="O587" s="18">
        <v>0.12739986513304419</v>
      </c>
      <c r="P587" s="18">
        <v>3.2010153372934863E-2</v>
      </c>
      <c r="Q587" s="18">
        <v>2.4682587667945462E-2</v>
      </c>
      <c r="R587" s="18">
        <v>5.4955075527381783E-2</v>
      </c>
      <c r="S587" s="18">
        <v>4.9816826324624391E-2</v>
      </c>
      <c r="T587" s="18">
        <v>6.3862010006699749E-2</v>
      </c>
      <c r="U587" s="18">
        <v>0.11102014983619091</v>
      </c>
      <c r="W587" s="18">
        <v>0.1065182320783659</v>
      </c>
      <c r="X587" s="18">
        <v>4.7572984568444283E-2</v>
      </c>
      <c r="Y587" s="18">
        <v>5.1160322379167851E-2</v>
      </c>
      <c r="Z587" s="18">
        <v>4.263212835390421E-2</v>
      </c>
      <c r="AA587" s="18">
        <v>0</v>
      </c>
      <c r="AB587" s="18">
        <v>0</v>
      </c>
      <c r="AC587" s="18">
        <v>4.0455311509236737E-2</v>
      </c>
      <c r="AD587" s="18">
        <v>0</v>
      </c>
      <c r="AE587" s="18">
        <v>0</v>
      </c>
      <c r="AG587" s="18">
        <v>6.9771028388581471E-2</v>
      </c>
      <c r="AH587" s="18">
        <v>0</v>
      </c>
    </row>
    <row r="588" spans="2:34" x14ac:dyDescent="0.35">
      <c r="B588" s="17" t="s">
        <v>65</v>
      </c>
      <c r="C588" s="18">
        <v>0.13115120802634639</v>
      </c>
      <c r="D588" s="18">
        <v>0.1151619158773535</v>
      </c>
      <c r="E588" s="18">
        <v>0.1456419353773335</v>
      </c>
      <c r="G588" s="18">
        <v>0.17149157096903861</v>
      </c>
      <c r="H588" s="18">
        <v>2.3724011721706451E-2</v>
      </c>
      <c r="J588" s="18">
        <v>0.1787086006783766</v>
      </c>
      <c r="K588" s="18">
        <v>0.11027308127332509</v>
      </c>
      <c r="L588" s="18">
        <v>0.1141621334171751</v>
      </c>
      <c r="M588" s="18">
        <v>0.1942045530098617</v>
      </c>
      <c r="N588" s="18">
        <v>0.18719023359607781</v>
      </c>
      <c r="O588" s="18">
        <v>0</v>
      </c>
      <c r="P588" s="18">
        <v>0.12804061349173951</v>
      </c>
      <c r="Q588" s="18">
        <v>0.12952681274938119</v>
      </c>
      <c r="R588" s="18">
        <v>0.23797012413345789</v>
      </c>
      <c r="S588" s="18">
        <v>4.9816826324624391E-2</v>
      </c>
      <c r="T588" s="18">
        <v>0.2047688968924673</v>
      </c>
      <c r="U588" s="18">
        <v>0</v>
      </c>
      <c r="W588" s="18">
        <v>0.21271783322125021</v>
      </c>
      <c r="X588" s="18">
        <v>0.10758842216708191</v>
      </c>
      <c r="Y588" s="18">
        <v>0.1229875267747044</v>
      </c>
      <c r="Z588" s="18">
        <v>0</v>
      </c>
      <c r="AA588" s="18">
        <v>3.8503575478674029E-2</v>
      </c>
      <c r="AB588" s="18">
        <v>0</v>
      </c>
      <c r="AC588" s="18">
        <v>0</v>
      </c>
      <c r="AD588" s="18">
        <v>0</v>
      </c>
      <c r="AE588" s="18">
        <v>0</v>
      </c>
      <c r="AG588" s="18">
        <v>0.13594776763160379</v>
      </c>
      <c r="AH588" s="18">
        <v>0</v>
      </c>
    </row>
    <row r="590" spans="2:34" ht="101.5" x14ac:dyDescent="0.35">
      <c r="B590" s="14" t="s">
        <v>210</v>
      </c>
    </row>
    <row r="591" spans="2:34" x14ac:dyDescent="0.35">
      <c r="B591" s="15" t="s">
        <v>18</v>
      </c>
    </row>
    <row r="592" spans="2:34" x14ac:dyDescent="0.35">
      <c r="B592" s="11" t="s">
        <v>59</v>
      </c>
      <c r="C592" s="16">
        <v>501</v>
      </c>
      <c r="D592" s="16">
        <v>264</v>
      </c>
      <c r="E592" s="16">
        <v>233</v>
      </c>
      <c r="G592" s="16">
        <v>355</v>
      </c>
      <c r="H592" s="16">
        <v>146</v>
      </c>
      <c r="J592" s="16">
        <v>48</v>
      </c>
      <c r="K592" s="16">
        <v>37</v>
      </c>
      <c r="L592" s="16">
        <v>103</v>
      </c>
      <c r="M592" s="16">
        <v>43</v>
      </c>
      <c r="N592" s="16">
        <v>21</v>
      </c>
      <c r="O592" s="16">
        <v>39</v>
      </c>
      <c r="P592" s="16">
        <v>59</v>
      </c>
      <c r="Q592" s="16">
        <v>39</v>
      </c>
      <c r="R592" s="16">
        <v>54</v>
      </c>
      <c r="S592" s="16">
        <v>19</v>
      </c>
      <c r="T592" s="16">
        <v>29</v>
      </c>
      <c r="U592" s="16">
        <v>10</v>
      </c>
      <c r="W592" s="16">
        <v>217</v>
      </c>
      <c r="X592" s="16">
        <v>72</v>
      </c>
      <c r="Y592" s="16">
        <v>67</v>
      </c>
      <c r="Z592" s="16">
        <v>52</v>
      </c>
      <c r="AA592" s="16">
        <v>28</v>
      </c>
      <c r="AB592" s="16">
        <v>18</v>
      </c>
      <c r="AC592" s="16">
        <v>24</v>
      </c>
      <c r="AD592" s="16">
        <v>6</v>
      </c>
      <c r="AE592" s="16">
        <v>14</v>
      </c>
      <c r="AG592" s="16">
        <v>478</v>
      </c>
      <c r="AH592" s="16">
        <v>20</v>
      </c>
    </row>
    <row r="593" spans="2:34" x14ac:dyDescent="0.35">
      <c r="B593" s="12" t="s">
        <v>60</v>
      </c>
      <c r="C593" s="16">
        <v>504</v>
      </c>
      <c r="D593" s="16">
        <v>262</v>
      </c>
      <c r="E593" s="16">
        <v>238</v>
      </c>
      <c r="G593" s="16">
        <v>366</v>
      </c>
      <c r="H593" s="16">
        <v>138</v>
      </c>
      <c r="J593" s="16">
        <v>39</v>
      </c>
      <c r="K593" s="16">
        <v>51</v>
      </c>
      <c r="L593" s="16">
        <v>91</v>
      </c>
      <c r="M593" s="16">
        <v>36</v>
      </c>
      <c r="N593" s="16">
        <v>16</v>
      </c>
      <c r="O593" s="16">
        <v>49</v>
      </c>
      <c r="P593" s="16">
        <v>78</v>
      </c>
      <c r="Q593" s="16">
        <v>37</v>
      </c>
      <c r="R593" s="16">
        <v>45</v>
      </c>
      <c r="S593" s="16">
        <v>14</v>
      </c>
      <c r="T593" s="16">
        <v>32</v>
      </c>
      <c r="U593" s="16">
        <v>13</v>
      </c>
      <c r="W593" s="16">
        <v>216</v>
      </c>
      <c r="X593" s="16">
        <v>88</v>
      </c>
      <c r="Y593" s="16">
        <v>79</v>
      </c>
      <c r="Z593" s="16">
        <v>45</v>
      </c>
      <c r="AA593" s="16">
        <v>24</v>
      </c>
      <c r="AB593" s="16">
        <v>15</v>
      </c>
      <c r="AC593" s="16">
        <v>19</v>
      </c>
      <c r="AD593" s="16">
        <v>5</v>
      </c>
      <c r="AE593" s="16">
        <v>10</v>
      </c>
      <c r="AG593" s="16">
        <v>486</v>
      </c>
      <c r="AH593" s="16">
        <v>15</v>
      </c>
    </row>
    <row r="594" spans="2:34" x14ac:dyDescent="0.35">
      <c r="B594" s="17" t="s">
        <v>203</v>
      </c>
      <c r="C594" s="18">
        <v>0.15009891198241229</v>
      </c>
      <c r="D594" s="18">
        <v>0.158641248946118</v>
      </c>
      <c r="E594" s="18">
        <v>0.1431719526976187</v>
      </c>
      <c r="G594" s="18">
        <v>0.14665059870595701</v>
      </c>
      <c r="H594" s="18">
        <v>0.15928183945869509</v>
      </c>
      <c r="J594" s="18">
        <v>0.1501073397468459</v>
      </c>
      <c r="K594" s="18">
        <v>0.165160477139351</v>
      </c>
      <c r="L594" s="18">
        <v>0.1656993322546241</v>
      </c>
      <c r="M594" s="18">
        <v>9.8019754247110291E-2</v>
      </c>
      <c r="N594" s="18">
        <v>8.9732210015781952E-2</v>
      </c>
      <c r="O594" s="18">
        <v>0.14391954480714531</v>
      </c>
      <c r="P594" s="18">
        <v>0.13714602115315239</v>
      </c>
      <c r="Q594" s="18">
        <v>0.22803409764401281</v>
      </c>
      <c r="R594" s="18">
        <v>0.15243086353418669</v>
      </c>
      <c r="S594" s="18">
        <v>0.24908735713618849</v>
      </c>
      <c r="T594" s="18">
        <v>9.0698736130226359E-2</v>
      </c>
      <c r="U594" s="18">
        <v>0.11102014983619091</v>
      </c>
      <c r="W594" s="18">
        <v>0.1227829076162136</v>
      </c>
      <c r="X594" s="18">
        <v>0.1194338236768876</v>
      </c>
      <c r="Y594" s="18">
        <v>0.13890949783852161</v>
      </c>
      <c r="Z594" s="18">
        <v>0.33612452849386382</v>
      </c>
      <c r="AA594" s="18">
        <v>9.8398317470433844E-2</v>
      </c>
      <c r="AB594" s="18">
        <v>0.18956622517568689</v>
      </c>
      <c r="AC594" s="18">
        <v>0.1517255120649264</v>
      </c>
      <c r="AD594" s="18">
        <v>0.12281323737995981</v>
      </c>
      <c r="AE594" s="18">
        <v>0.1134768089124893</v>
      </c>
      <c r="AG594" s="18">
        <v>0.14628646450294611</v>
      </c>
      <c r="AH594" s="18">
        <v>0.1164271247611597</v>
      </c>
    </row>
    <row r="595" spans="2:34" x14ac:dyDescent="0.35">
      <c r="B595" s="17" t="s">
        <v>204</v>
      </c>
      <c r="C595" s="18">
        <v>0.19090353502290261</v>
      </c>
      <c r="D595" s="18">
        <v>0.21434367669165441</v>
      </c>
      <c r="E595" s="18">
        <v>0.16466181422462539</v>
      </c>
      <c r="G595" s="18">
        <v>0.1418091114267058</v>
      </c>
      <c r="H595" s="18">
        <v>0.32164297057592872</v>
      </c>
      <c r="J595" s="18">
        <v>0.1523051728437527</v>
      </c>
      <c r="K595" s="18">
        <v>0.22522245143166589</v>
      </c>
      <c r="L595" s="18">
        <v>0.21173838280743831</v>
      </c>
      <c r="M595" s="18">
        <v>0.20521215464979631</v>
      </c>
      <c r="N595" s="18">
        <v>0.14769556172193399</v>
      </c>
      <c r="O595" s="18">
        <v>0.19057081485825289</v>
      </c>
      <c r="P595" s="18">
        <v>0.1528793806709228</v>
      </c>
      <c r="Q595" s="18">
        <v>0.15353700681606439</v>
      </c>
      <c r="R595" s="18">
        <v>0.2321266222326118</v>
      </c>
      <c r="S595" s="18">
        <v>0.1535658368900682</v>
      </c>
      <c r="T595" s="18">
        <v>0.22058751015869649</v>
      </c>
      <c r="U595" s="18">
        <v>0.2</v>
      </c>
      <c r="W595" s="18">
        <v>0.1099255328726203</v>
      </c>
      <c r="X595" s="18">
        <v>0.113230427221835</v>
      </c>
      <c r="Y595" s="18">
        <v>0.28855323210813538</v>
      </c>
      <c r="Z595" s="18">
        <v>0.179417667525958</v>
      </c>
      <c r="AA595" s="18">
        <v>0.47304994664104821</v>
      </c>
      <c r="AB595" s="18">
        <v>0.31528456054271792</v>
      </c>
      <c r="AC595" s="18">
        <v>0.45795094579252787</v>
      </c>
      <c r="AD595" s="18">
        <v>0.5298110660174753</v>
      </c>
      <c r="AE595" s="18">
        <v>0.40615016857322989</v>
      </c>
      <c r="AG595" s="18">
        <v>0.18414382493914741</v>
      </c>
      <c r="AH595" s="18">
        <v>0.44522707114488352</v>
      </c>
    </row>
    <row r="596" spans="2:34" x14ac:dyDescent="0.35">
      <c r="B596" s="17" t="s">
        <v>205</v>
      </c>
      <c r="C596" s="18">
        <v>0.17242074245472849</v>
      </c>
      <c r="D596" s="18">
        <v>0.16931348261820819</v>
      </c>
      <c r="E596" s="18">
        <v>0.17104667039440791</v>
      </c>
      <c r="G596" s="18">
        <v>0.14674761432731009</v>
      </c>
      <c r="H596" s="18">
        <v>0.24078879801774811</v>
      </c>
      <c r="J596" s="18">
        <v>0.19877778930087511</v>
      </c>
      <c r="K596" s="18">
        <v>0.136403442556598</v>
      </c>
      <c r="L596" s="18">
        <v>0.2094701188233111</v>
      </c>
      <c r="M596" s="18">
        <v>0.1181963805427261</v>
      </c>
      <c r="N596" s="18">
        <v>0.28300489390218719</v>
      </c>
      <c r="O596" s="18">
        <v>0.19505912043873769</v>
      </c>
      <c r="P596" s="18">
        <v>0.1540548403681766</v>
      </c>
      <c r="Q596" s="18">
        <v>0.1727797118105239</v>
      </c>
      <c r="R596" s="18">
        <v>0.16420065501676509</v>
      </c>
      <c r="S596" s="18">
        <v>9.1409387842991727E-2</v>
      </c>
      <c r="T596" s="18">
        <v>0.14354263327962871</v>
      </c>
      <c r="U596" s="18">
        <v>0.2</v>
      </c>
      <c r="W596" s="18">
        <v>8.9256688460807254E-2</v>
      </c>
      <c r="X596" s="18">
        <v>0.2136582547924899</v>
      </c>
      <c r="Y596" s="18">
        <v>0.235001359081741</v>
      </c>
      <c r="Z596" s="18">
        <v>0.18078455975727969</v>
      </c>
      <c r="AA596" s="18">
        <v>0.27901853258386877</v>
      </c>
      <c r="AB596" s="18">
        <v>0.22894249253909729</v>
      </c>
      <c r="AC596" s="18">
        <v>0.31057825033473369</v>
      </c>
      <c r="AD596" s="18">
        <v>0.34737569660256479</v>
      </c>
      <c r="AE596" s="18">
        <v>0.42345751362123257</v>
      </c>
      <c r="AG596" s="18">
        <v>0.16639899950297771</v>
      </c>
      <c r="AH596" s="18">
        <v>0.39941562315659901</v>
      </c>
    </row>
    <row r="597" spans="2:34" x14ac:dyDescent="0.35">
      <c r="B597" s="17" t="s">
        <v>206</v>
      </c>
      <c r="C597" s="18">
        <v>0.1517103240711013</v>
      </c>
      <c r="D597" s="18">
        <v>0.15422176950995731</v>
      </c>
      <c r="E597" s="18">
        <v>0.15144933272545641</v>
      </c>
      <c r="G597" s="18">
        <v>0.15564589827060249</v>
      </c>
      <c r="H597" s="18">
        <v>0.14122981097552231</v>
      </c>
      <c r="J597" s="18">
        <v>5.9632660067947853E-2</v>
      </c>
      <c r="K597" s="18">
        <v>0.19070226798570869</v>
      </c>
      <c r="L597" s="18">
        <v>0.14445765625666401</v>
      </c>
      <c r="M597" s="18">
        <v>0.2090813684969863</v>
      </c>
      <c r="N597" s="18">
        <v>0.1519844255669606</v>
      </c>
      <c r="O597" s="18">
        <v>0.1108801854589432</v>
      </c>
      <c r="P597" s="18">
        <v>0.1853069313652807</v>
      </c>
      <c r="Q597" s="18">
        <v>0.15806118549000861</v>
      </c>
      <c r="R597" s="18">
        <v>8.504322551908744E-2</v>
      </c>
      <c r="S597" s="18">
        <v>0.20749479561782111</v>
      </c>
      <c r="T597" s="18">
        <v>0.18074719852223201</v>
      </c>
      <c r="U597" s="18">
        <v>0.2</v>
      </c>
      <c r="W597" s="18">
        <v>0.17115874286913771</v>
      </c>
      <c r="X597" s="18">
        <v>0.20524332184727881</v>
      </c>
      <c r="Y597" s="18">
        <v>0.1078038166914847</v>
      </c>
      <c r="Z597" s="18">
        <v>0.17597012374594459</v>
      </c>
      <c r="AA597" s="18">
        <v>7.9040309975474815E-2</v>
      </c>
      <c r="AB597" s="18">
        <v>0.15772582980086919</v>
      </c>
      <c r="AC597" s="18">
        <v>3.9289980298575292E-2</v>
      </c>
      <c r="AD597" s="18">
        <v>0</v>
      </c>
      <c r="AE597" s="18">
        <v>0</v>
      </c>
      <c r="AG597" s="18">
        <v>0.15725878697198251</v>
      </c>
      <c r="AH597" s="18">
        <v>0</v>
      </c>
    </row>
    <row r="598" spans="2:34" x14ac:dyDescent="0.35">
      <c r="B598" s="17" t="s">
        <v>207</v>
      </c>
      <c r="C598" s="18">
        <v>0.1207295557240977</v>
      </c>
      <c r="D598" s="18">
        <v>0.1053013371778915</v>
      </c>
      <c r="E598" s="18">
        <v>0.13970692489296729</v>
      </c>
      <c r="G598" s="18">
        <v>0.14676642161308209</v>
      </c>
      <c r="H598" s="18">
        <v>5.1392859200394277E-2</v>
      </c>
      <c r="J598" s="18">
        <v>0.13276570656622191</v>
      </c>
      <c r="K598" s="18">
        <v>0.14467000929502011</v>
      </c>
      <c r="L598" s="18">
        <v>7.6081203617937576E-2</v>
      </c>
      <c r="M598" s="18">
        <v>8.8270014946448871E-2</v>
      </c>
      <c r="N598" s="18">
        <v>0.14039267519705831</v>
      </c>
      <c r="O598" s="18">
        <v>0.15410111561219281</v>
      </c>
      <c r="P598" s="18">
        <v>0.15593905769230521</v>
      </c>
      <c r="Q598" s="18">
        <v>0.12726472341240919</v>
      </c>
      <c r="R598" s="18">
        <v>9.6129248051619015E-2</v>
      </c>
      <c r="S598" s="18">
        <v>0.18646934714122951</v>
      </c>
      <c r="T598" s="18">
        <v>9.5793015010049623E-2</v>
      </c>
      <c r="U598" s="18">
        <v>8.8979850163809091E-2</v>
      </c>
      <c r="W598" s="18">
        <v>0.17759301890417559</v>
      </c>
      <c r="X598" s="18">
        <v>0.16343820468247669</v>
      </c>
      <c r="Y598" s="18">
        <v>4.4482843045525217E-2</v>
      </c>
      <c r="Z598" s="18">
        <v>3.5175805930712789E-2</v>
      </c>
      <c r="AA598" s="18">
        <v>3.1989317850500389E-2</v>
      </c>
      <c r="AB598" s="18">
        <v>5.6225478475275023E-2</v>
      </c>
      <c r="AC598" s="18">
        <v>4.0455311509236737E-2</v>
      </c>
      <c r="AD598" s="18">
        <v>0</v>
      </c>
      <c r="AE598" s="18">
        <v>5.6915508893047952E-2</v>
      </c>
      <c r="AG598" s="18">
        <v>0.12394341810940571</v>
      </c>
      <c r="AH598" s="18">
        <v>3.8930180937357867E-2</v>
      </c>
    </row>
    <row r="599" spans="2:34" x14ac:dyDescent="0.35">
      <c r="B599" s="17" t="s">
        <v>66</v>
      </c>
      <c r="C599" s="18">
        <v>3.4977956265999408E-2</v>
      </c>
      <c r="D599" s="18">
        <v>4.0424029850561823E-2</v>
      </c>
      <c r="E599" s="18">
        <v>2.955968598880129E-2</v>
      </c>
      <c r="G599" s="18">
        <v>4.2023758852547513E-2</v>
      </c>
      <c r="H599" s="18">
        <v>1.6214842541313411E-2</v>
      </c>
      <c r="J599" s="18">
        <v>6.6382853283110971E-2</v>
      </c>
      <c r="K599" s="18">
        <v>0</v>
      </c>
      <c r="L599" s="18">
        <v>3.9623034098038121E-2</v>
      </c>
      <c r="M599" s="18">
        <v>2.037880555714465E-2</v>
      </c>
      <c r="N599" s="18">
        <v>0</v>
      </c>
      <c r="O599" s="18">
        <v>0.10680819594200661</v>
      </c>
      <c r="P599" s="18">
        <v>1.6005076686467432E-2</v>
      </c>
      <c r="Q599" s="18">
        <v>0</v>
      </c>
      <c r="R599" s="18">
        <v>3.6636717018254522E-2</v>
      </c>
      <c r="S599" s="18">
        <v>0</v>
      </c>
      <c r="T599" s="18">
        <v>3.1931005003349867E-2</v>
      </c>
      <c r="U599" s="18">
        <v>0.11102014983619091</v>
      </c>
      <c r="W599" s="18">
        <v>3.7519205830361738E-2</v>
      </c>
      <c r="X599" s="18">
        <v>4.0616073567126848E-2</v>
      </c>
      <c r="Y599" s="18">
        <v>3.765013339253287E-2</v>
      </c>
      <c r="Z599" s="18">
        <v>6.6658420192657719E-2</v>
      </c>
      <c r="AA599" s="18">
        <v>0</v>
      </c>
      <c r="AB599" s="18">
        <v>0</v>
      </c>
      <c r="AC599" s="18">
        <v>0</v>
      </c>
      <c r="AD599" s="18">
        <v>0</v>
      </c>
      <c r="AE599" s="18">
        <v>0</v>
      </c>
      <c r="AG599" s="18">
        <v>3.6257196119179019E-2</v>
      </c>
      <c r="AH599" s="18">
        <v>0</v>
      </c>
    </row>
    <row r="600" spans="2:34" x14ac:dyDescent="0.35">
      <c r="B600" s="17" t="s">
        <v>65</v>
      </c>
      <c r="C600" s="18">
        <v>0.1791589744787582</v>
      </c>
      <c r="D600" s="18">
        <v>0.15775445520560891</v>
      </c>
      <c r="E600" s="18">
        <v>0.2004036190761232</v>
      </c>
      <c r="G600" s="18">
        <v>0.2203565968037953</v>
      </c>
      <c r="H600" s="18">
        <v>6.9448879230398178E-2</v>
      </c>
      <c r="J600" s="18">
        <v>0.24002847819124551</v>
      </c>
      <c r="K600" s="18">
        <v>0.13784135159165631</v>
      </c>
      <c r="L600" s="18">
        <v>0.15293027214198651</v>
      </c>
      <c r="M600" s="18">
        <v>0.26084152155978718</v>
      </c>
      <c r="N600" s="18">
        <v>0.18719023359607781</v>
      </c>
      <c r="O600" s="18">
        <v>9.866102288272123E-2</v>
      </c>
      <c r="P600" s="18">
        <v>0.198668692063695</v>
      </c>
      <c r="Q600" s="18">
        <v>0.16032327482698061</v>
      </c>
      <c r="R600" s="18">
        <v>0.23343266862747519</v>
      </c>
      <c r="S600" s="18">
        <v>0.1119732753717009</v>
      </c>
      <c r="T600" s="18">
        <v>0.23669990189581711</v>
      </c>
      <c r="U600" s="18">
        <v>8.8979850163809091E-2</v>
      </c>
      <c r="W600" s="18">
        <v>0.29176390344668379</v>
      </c>
      <c r="X600" s="18">
        <v>0.1443798942119052</v>
      </c>
      <c r="Y600" s="18">
        <v>0.1475991178420592</v>
      </c>
      <c r="Z600" s="18">
        <v>2.586889435358352E-2</v>
      </c>
      <c r="AA600" s="18">
        <v>3.8503575478674029E-2</v>
      </c>
      <c r="AB600" s="18">
        <v>5.2255413466353692E-2</v>
      </c>
      <c r="AC600" s="18">
        <v>0</v>
      </c>
      <c r="AD600" s="18">
        <v>0</v>
      </c>
      <c r="AE600" s="18">
        <v>0</v>
      </c>
      <c r="AG600" s="18">
        <v>0.1857113098543616</v>
      </c>
      <c r="AH600" s="18">
        <v>0</v>
      </c>
    </row>
    <row r="602" spans="2:34" ht="87" x14ac:dyDescent="0.35">
      <c r="B602" s="14" t="s">
        <v>211</v>
      </c>
    </row>
    <row r="603" spans="2:34" x14ac:dyDescent="0.35">
      <c r="B603" s="15" t="s">
        <v>18</v>
      </c>
    </row>
    <row r="604" spans="2:34" x14ac:dyDescent="0.35">
      <c r="B604" s="11" t="s">
        <v>59</v>
      </c>
      <c r="C604" s="16">
        <v>501</v>
      </c>
      <c r="D604" s="16">
        <v>264</v>
      </c>
      <c r="E604" s="16">
        <v>233</v>
      </c>
      <c r="G604" s="16">
        <v>355</v>
      </c>
      <c r="H604" s="16">
        <v>146</v>
      </c>
      <c r="J604" s="16">
        <v>48</v>
      </c>
      <c r="K604" s="16">
        <v>37</v>
      </c>
      <c r="L604" s="16">
        <v>103</v>
      </c>
      <c r="M604" s="16">
        <v>43</v>
      </c>
      <c r="N604" s="16">
        <v>21</v>
      </c>
      <c r="O604" s="16">
        <v>39</v>
      </c>
      <c r="P604" s="16">
        <v>59</v>
      </c>
      <c r="Q604" s="16">
        <v>39</v>
      </c>
      <c r="R604" s="16">
        <v>54</v>
      </c>
      <c r="S604" s="16">
        <v>19</v>
      </c>
      <c r="T604" s="16">
        <v>29</v>
      </c>
      <c r="U604" s="16">
        <v>10</v>
      </c>
      <c r="W604" s="16">
        <v>217</v>
      </c>
      <c r="X604" s="16">
        <v>72</v>
      </c>
      <c r="Y604" s="16">
        <v>67</v>
      </c>
      <c r="Z604" s="16">
        <v>52</v>
      </c>
      <c r="AA604" s="16">
        <v>28</v>
      </c>
      <c r="AB604" s="16">
        <v>18</v>
      </c>
      <c r="AC604" s="16">
        <v>24</v>
      </c>
      <c r="AD604" s="16">
        <v>6</v>
      </c>
      <c r="AE604" s="16">
        <v>14</v>
      </c>
      <c r="AG604" s="16">
        <v>478</v>
      </c>
      <c r="AH604" s="16">
        <v>20</v>
      </c>
    </row>
    <row r="605" spans="2:34" x14ac:dyDescent="0.35">
      <c r="B605" s="12" t="s">
        <v>60</v>
      </c>
      <c r="C605" s="16">
        <v>504</v>
      </c>
      <c r="D605" s="16">
        <v>262</v>
      </c>
      <c r="E605" s="16">
        <v>238</v>
      </c>
      <c r="G605" s="16">
        <v>366</v>
      </c>
      <c r="H605" s="16">
        <v>138</v>
      </c>
      <c r="J605" s="16">
        <v>39</v>
      </c>
      <c r="K605" s="16">
        <v>51</v>
      </c>
      <c r="L605" s="16">
        <v>91</v>
      </c>
      <c r="M605" s="16">
        <v>36</v>
      </c>
      <c r="N605" s="16">
        <v>16</v>
      </c>
      <c r="O605" s="16">
        <v>49</v>
      </c>
      <c r="P605" s="16">
        <v>78</v>
      </c>
      <c r="Q605" s="16">
        <v>37</v>
      </c>
      <c r="R605" s="16">
        <v>45</v>
      </c>
      <c r="S605" s="16">
        <v>14</v>
      </c>
      <c r="T605" s="16">
        <v>32</v>
      </c>
      <c r="U605" s="16">
        <v>13</v>
      </c>
      <c r="W605" s="16">
        <v>216</v>
      </c>
      <c r="X605" s="16">
        <v>88</v>
      </c>
      <c r="Y605" s="16">
        <v>79</v>
      </c>
      <c r="Z605" s="16">
        <v>45</v>
      </c>
      <c r="AA605" s="16">
        <v>24</v>
      </c>
      <c r="AB605" s="16">
        <v>15</v>
      </c>
      <c r="AC605" s="16">
        <v>19</v>
      </c>
      <c r="AD605" s="16">
        <v>5</v>
      </c>
      <c r="AE605" s="16">
        <v>10</v>
      </c>
      <c r="AG605" s="16">
        <v>486</v>
      </c>
      <c r="AH605" s="16">
        <v>15</v>
      </c>
    </row>
    <row r="606" spans="2:34" x14ac:dyDescent="0.35">
      <c r="B606" s="17" t="s">
        <v>203</v>
      </c>
      <c r="C606" s="18">
        <v>0.1188070636770738</v>
      </c>
      <c r="D606" s="18">
        <v>0.13463265429322899</v>
      </c>
      <c r="E606" s="18">
        <v>0.1033455691103119</v>
      </c>
      <c r="G606" s="18">
        <v>0.10819826472275661</v>
      </c>
      <c r="H606" s="18">
        <v>0.1470585082523474</v>
      </c>
      <c r="J606" s="18">
        <v>6.6382853283110971E-2</v>
      </c>
      <c r="K606" s="18">
        <v>0.1434875247403711</v>
      </c>
      <c r="L606" s="18">
        <v>0.16708094890573499</v>
      </c>
      <c r="M606" s="18">
        <v>9.2517764177090261E-2</v>
      </c>
      <c r="N606" s="18">
        <v>7.6920023411331542E-2</v>
      </c>
      <c r="O606" s="18">
        <v>2.4665255720680311E-2</v>
      </c>
      <c r="P606" s="18">
        <v>0.10883017963116361</v>
      </c>
      <c r="Q606" s="18">
        <v>0.2013140845511513</v>
      </c>
      <c r="R606" s="18">
        <v>0.1141153207780561</v>
      </c>
      <c r="S606" s="18">
        <v>0.26142697985864061</v>
      </c>
      <c r="T606" s="18">
        <v>0.1221618873383024</v>
      </c>
      <c r="U606" s="18">
        <v>0</v>
      </c>
      <c r="W606" s="18">
        <v>8.2133091357146457E-2</v>
      </c>
      <c r="X606" s="18">
        <v>7.1945222700717779E-2</v>
      </c>
      <c r="Y606" s="18">
        <v>0.1233832836694025</v>
      </c>
      <c r="Z606" s="18">
        <v>0.25192976624004382</v>
      </c>
      <c r="AA606" s="18">
        <v>0.18580802488796641</v>
      </c>
      <c r="AB606" s="18">
        <v>0.1069756541380721</v>
      </c>
      <c r="AC606" s="18">
        <v>0.1474866195523101</v>
      </c>
      <c r="AD606" s="18">
        <v>0.2166108411134009</v>
      </c>
      <c r="AE606" s="18">
        <v>0.30263357936645108</v>
      </c>
      <c r="AG606" s="18">
        <v>0.1110868203365513</v>
      </c>
      <c r="AH606" s="18">
        <v>0.27545035305049398</v>
      </c>
    </row>
    <row r="607" spans="2:34" x14ac:dyDescent="0.35">
      <c r="B607" s="17" t="s">
        <v>204</v>
      </c>
      <c r="C607" s="18">
        <v>0.14312768248769189</v>
      </c>
      <c r="D607" s="18">
        <v>0.14251199134567269</v>
      </c>
      <c r="E607" s="18">
        <v>0.14169181471143599</v>
      </c>
      <c r="G607" s="18">
        <v>0.1072866858629923</v>
      </c>
      <c r="H607" s="18">
        <v>0.23857297596770599</v>
      </c>
      <c r="J607" s="18">
        <v>0.26222460092366251</v>
      </c>
      <c r="K607" s="18">
        <v>0.13206928909656701</v>
      </c>
      <c r="L607" s="18">
        <v>0.17913349473482321</v>
      </c>
      <c r="M607" s="18">
        <v>8.3142938759985685E-2</v>
      </c>
      <c r="N607" s="18">
        <v>0.1519844255669606</v>
      </c>
      <c r="O607" s="18">
        <v>0.17405113518415191</v>
      </c>
      <c r="P607" s="18">
        <v>0.10396040808296381</v>
      </c>
      <c r="Q607" s="18">
        <v>8.6275511823144288E-2</v>
      </c>
      <c r="R607" s="18">
        <v>0.16053082786675829</v>
      </c>
      <c r="S607" s="18">
        <v>4.9816826324624391E-2</v>
      </c>
      <c r="T607" s="18">
        <v>0.11952093490939331</v>
      </c>
      <c r="U607" s="18">
        <v>0.11102014983619091</v>
      </c>
      <c r="W607" s="18">
        <v>5.1911493292503018E-2</v>
      </c>
      <c r="X607" s="18">
        <v>0.15058983394384851</v>
      </c>
      <c r="Y607" s="18">
        <v>0.24292654985754161</v>
      </c>
      <c r="Z607" s="18">
        <v>0.20496984287947159</v>
      </c>
      <c r="AA607" s="18">
        <v>0.17350833498541349</v>
      </c>
      <c r="AB607" s="18">
        <v>0.33847207843892391</v>
      </c>
      <c r="AC607" s="18">
        <v>0.30132968991147779</v>
      </c>
      <c r="AD607" s="18">
        <v>0.31320022490407451</v>
      </c>
      <c r="AE607" s="18">
        <v>0.27396067199256291</v>
      </c>
      <c r="AG607" s="18">
        <v>0.13952397100759431</v>
      </c>
      <c r="AH607" s="18">
        <v>0.28636038942765368</v>
      </c>
    </row>
    <row r="608" spans="2:34" x14ac:dyDescent="0.35">
      <c r="B608" s="17" t="s">
        <v>205</v>
      </c>
      <c r="C608" s="18">
        <v>0.225591340918849</v>
      </c>
      <c r="D608" s="18">
        <v>0.27823682551135831</v>
      </c>
      <c r="E608" s="18">
        <v>0.1713574212648627</v>
      </c>
      <c r="G608" s="18">
        <v>0.18840328889258101</v>
      </c>
      <c r="H608" s="18">
        <v>0.32462386997388959</v>
      </c>
      <c r="J608" s="18">
        <v>0.13526341122459809</v>
      </c>
      <c r="K608" s="18">
        <v>0.22366128697234541</v>
      </c>
      <c r="L608" s="18">
        <v>0.2054065288223017</v>
      </c>
      <c r="M608" s="18">
        <v>0.32361071445405132</v>
      </c>
      <c r="N608" s="18">
        <v>0.2331389078926894</v>
      </c>
      <c r="O608" s="18">
        <v>0.33897866524588288</v>
      </c>
      <c r="P608" s="18">
        <v>0.17666768888072981</v>
      </c>
      <c r="Q608" s="18">
        <v>0.19860266739006721</v>
      </c>
      <c r="R608" s="18">
        <v>0.2463864368349663</v>
      </c>
      <c r="S608" s="18">
        <v>0.1412262141676161</v>
      </c>
      <c r="T608" s="18">
        <v>0.27700806732755551</v>
      </c>
      <c r="U608" s="18">
        <v>0.2</v>
      </c>
      <c r="W608" s="18">
        <v>0.12885133668275531</v>
      </c>
      <c r="X608" s="18">
        <v>0.26351716520993701</v>
      </c>
      <c r="Y608" s="18">
        <v>0.27463755257961708</v>
      </c>
      <c r="Z608" s="18">
        <v>0.2147015272703082</v>
      </c>
      <c r="AA608" s="18">
        <v>0.49685394326763732</v>
      </c>
      <c r="AB608" s="18">
        <v>0.49832678894772903</v>
      </c>
      <c r="AC608" s="18">
        <v>0.31441860914208702</v>
      </c>
      <c r="AD608" s="18">
        <v>0.47018893398252459</v>
      </c>
      <c r="AE608" s="18">
        <v>0.2456663054931563</v>
      </c>
      <c r="AG608" s="18">
        <v>0.2219249928416499</v>
      </c>
      <c r="AH608" s="18">
        <v>0.3166155631804245</v>
      </c>
    </row>
    <row r="609" spans="2:34" x14ac:dyDescent="0.35">
      <c r="B609" s="17" t="s">
        <v>206</v>
      </c>
      <c r="C609" s="18">
        <v>0.17764447707765749</v>
      </c>
      <c r="D609" s="18">
        <v>0.1758655269857895</v>
      </c>
      <c r="E609" s="18">
        <v>0.17894747711567369</v>
      </c>
      <c r="G609" s="18">
        <v>0.20002136444285629</v>
      </c>
      <c r="H609" s="18">
        <v>0.1180543768328234</v>
      </c>
      <c r="J609" s="18">
        <v>0.14964518385536779</v>
      </c>
      <c r="K609" s="18">
        <v>0.14239438505240989</v>
      </c>
      <c r="L609" s="18">
        <v>0.2285264597028247</v>
      </c>
      <c r="M609" s="18">
        <v>0.1145279077655366</v>
      </c>
      <c r="N609" s="18">
        <v>0.10518686716794109</v>
      </c>
      <c r="O609" s="18">
        <v>0.15817470214183549</v>
      </c>
      <c r="P609" s="18">
        <v>0.21056205957779339</v>
      </c>
      <c r="Q609" s="18">
        <v>0.22621973799624701</v>
      </c>
      <c r="R609" s="18">
        <v>0.1127687808228702</v>
      </c>
      <c r="S609" s="18">
        <v>0.2198344183402732</v>
      </c>
      <c r="T609" s="18">
        <v>0.15145193991274319</v>
      </c>
      <c r="U609" s="18">
        <v>0.28897985016380912</v>
      </c>
      <c r="W609" s="18">
        <v>0.1887176227555061</v>
      </c>
      <c r="X609" s="18">
        <v>0.2438521387733936</v>
      </c>
      <c r="Y609" s="18">
        <v>0.1490695534795512</v>
      </c>
      <c r="Z609" s="18">
        <v>0.17442466758367969</v>
      </c>
      <c r="AA609" s="18">
        <v>7.9040309975474815E-2</v>
      </c>
      <c r="AB609" s="18">
        <v>0</v>
      </c>
      <c r="AC609" s="18">
        <v>0.23676508139412511</v>
      </c>
      <c r="AD609" s="18">
        <v>0</v>
      </c>
      <c r="AE609" s="18">
        <v>0.1208239342547815</v>
      </c>
      <c r="AG609" s="18">
        <v>0.1815906974046102</v>
      </c>
      <c r="AH609" s="18">
        <v>8.2643513404070015E-2</v>
      </c>
    </row>
    <row r="610" spans="2:34" x14ac:dyDescent="0.35">
      <c r="B610" s="17" t="s">
        <v>207</v>
      </c>
      <c r="C610" s="18">
        <v>0.15136526573454481</v>
      </c>
      <c r="D610" s="18">
        <v>0.1205795255089873</v>
      </c>
      <c r="E610" s="18">
        <v>0.18775525539377089</v>
      </c>
      <c r="G610" s="18">
        <v>0.16446945594240359</v>
      </c>
      <c r="H610" s="18">
        <v>0.11646854415886559</v>
      </c>
      <c r="J610" s="18">
        <v>0.21790130157536811</v>
      </c>
      <c r="K610" s="18">
        <v>0.2205461625466501</v>
      </c>
      <c r="L610" s="18">
        <v>3.1835502309430268E-2</v>
      </c>
      <c r="M610" s="18">
        <v>0.1530734662035439</v>
      </c>
      <c r="N610" s="18">
        <v>0.1519844255669606</v>
      </c>
      <c r="O610" s="18">
        <v>0.20139563229508509</v>
      </c>
      <c r="P610" s="18">
        <v>0.17194413437877271</v>
      </c>
      <c r="Q610" s="18">
        <v>0.1025821357444637</v>
      </c>
      <c r="R610" s="18">
        <v>9.6129248051619015E-2</v>
      </c>
      <c r="S610" s="18">
        <v>0.23217404106272541</v>
      </c>
      <c r="T610" s="18">
        <v>0.2047688968924673</v>
      </c>
      <c r="U610" s="18">
        <v>0.31102014983619097</v>
      </c>
      <c r="W610" s="18">
        <v>0.21444042864831989</v>
      </c>
      <c r="X610" s="18">
        <v>0.1568940560144608</v>
      </c>
      <c r="Y610" s="18">
        <v>0.1233786096487924</v>
      </c>
      <c r="Z610" s="18">
        <v>9.6889983932812479E-2</v>
      </c>
      <c r="AA610" s="18">
        <v>2.628581140483402E-2</v>
      </c>
      <c r="AB610" s="18">
        <v>5.6225478475275023E-2</v>
      </c>
      <c r="AC610" s="18">
        <v>0</v>
      </c>
      <c r="AD610" s="18">
        <v>0</v>
      </c>
      <c r="AE610" s="18">
        <v>5.6915508893047952E-2</v>
      </c>
      <c r="AG610" s="18">
        <v>0.1556995601107268</v>
      </c>
      <c r="AH610" s="18">
        <v>3.8930180937357867E-2</v>
      </c>
    </row>
    <row r="611" spans="2:34" x14ac:dyDescent="0.35">
      <c r="B611" s="17" t="s">
        <v>66</v>
      </c>
      <c r="C611" s="18">
        <v>3.7104843309645738E-2</v>
      </c>
      <c r="D611" s="18">
        <v>4.4088226706293879E-2</v>
      </c>
      <c r="E611" s="18">
        <v>3.0029260082645691E-2</v>
      </c>
      <c r="G611" s="18">
        <v>4.6236931104366413E-2</v>
      </c>
      <c r="H611" s="18">
        <v>1.278591019572385E-2</v>
      </c>
      <c r="J611" s="18">
        <v>0</v>
      </c>
      <c r="K611" s="18">
        <v>2.756827031833127E-2</v>
      </c>
      <c r="L611" s="18">
        <v>5.9819848000435459E-2</v>
      </c>
      <c r="M611" s="18">
        <v>2.2212322849975191E-2</v>
      </c>
      <c r="N611" s="18">
        <v>4.6797558399019439E-2</v>
      </c>
      <c r="O611" s="18">
        <v>7.8069353691683607E-2</v>
      </c>
      <c r="P611" s="18">
        <v>4.8015230059402288E-2</v>
      </c>
      <c r="Q611" s="18">
        <v>0</v>
      </c>
      <c r="R611" s="18">
        <v>1.8318358509127261E-2</v>
      </c>
      <c r="S611" s="18">
        <v>4.5704693921495863E-2</v>
      </c>
      <c r="T611" s="18">
        <v>0</v>
      </c>
      <c r="U611" s="18">
        <v>8.8979850163809091E-2</v>
      </c>
      <c r="W611" s="18">
        <v>5.7892593013139197E-2</v>
      </c>
      <c r="X611" s="18">
        <v>1.2076839849475751E-2</v>
      </c>
      <c r="Y611" s="18">
        <v>3.2747969561705732E-2</v>
      </c>
      <c r="Z611" s="18">
        <v>5.7084212093684472E-2</v>
      </c>
      <c r="AA611" s="18">
        <v>0</v>
      </c>
      <c r="AB611" s="18">
        <v>0</v>
      </c>
      <c r="AC611" s="18">
        <v>0</v>
      </c>
      <c r="AD611" s="18">
        <v>0</v>
      </c>
      <c r="AE611" s="18">
        <v>0</v>
      </c>
      <c r="AG611" s="18">
        <v>3.8461869258981228E-2</v>
      </c>
      <c r="AH611" s="18">
        <v>0</v>
      </c>
    </row>
    <row r="612" spans="2:34" x14ac:dyDescent="0.35">
      <c r="B612" s="17" t="s">
        <v>65</v>
      </c>
      <c r="C612" s="18">
        <v>0.14635932679453739</v>
      </c>
      <c r="D612" s="18">
        <v>0.1040852496486694</v>
      </c>
      <c r="E612" s="18">
        <v>0.18687320232129931</v>
      </c>
      <c r="G612" s="18">
        <v>0.18538400903204399</v>
      </c>
      <c r="H612" s="18">
        <v>4.2435814618644242E-2</v>
      </c>
      <c r="J612" s="18">
        <v>0.16858264913789259</v>
      </c>
      <c r="K612" s="18">
        <v>0.11027308127332509</v>
      </c>
      <c r="L612" s="18">
        <v>0.1281972175244494</v>
      </c>
      <c r="M612" s="18">
        <v>0.21091488578981679</v>
      </c>
      <c r="N612" s="18">
        <v>0.2339877919950972</v>
      </c>
      <c r="O612" s="18">
        <v>2.4665255720680311E-2</v>
      </c>
      <c r="P612" s="18">
        <v>0.18002029938917449</v>
      </c>
      <c r="Q612" s="18">
        <v>0.18500586249492609</v>
      </c>
      <c r="R612" s="18">
        <v>0.25175102713660241</v>
      </c>
      <c r="S612" s="18">
        <v>4.9816826324624391E-2</v>
      </c>
      <c r="T612" s="18">
        <v>0.12508827361953839</v>
      </c>
      <c r="U612" s="18">
        <v>0</v>
      </c>
      <c r="W612" s="18">
        <v>0.27605343425063011</v>
      </c>
      <c r="X612" s="18">
        <v>0.1011247435081666</v>
      </c>
      <c r="Y612" s="18">
        <v>5.3856481203389449E-2</v>
      </c>
      <c r="Z612" s="18">
        <v>0</v>
      </c>
      <c r="AA612" s="18">
        <v>3.8503575478674029E-2</v>
      </c>
      <c r="AB612" s="18">
        <v>0</v>
      </c>
      <c r="AC612" s="18">
        <v>0</v>
      </c>
      <c r="AD612" s="18">
        <v>0</v>
      </c>
      <c r="AE612" s="18">
        <v>0</v>
      </c>
      <c r="AG612" s="18">
        <v>0.15171208903988631</v>
      </c>
      <c r="AH612" s="18">
        <v>0</v>
      </c>
    </row>
    <row r="614" spans="2:34" ht="87" x14ac:dyDescent="0.35">
      <c r="B614" s="14" t="s">
        <v>212</v>
      </c>
    </row>
    <row r="615" spans="2:34" x14ac:dyDescent="0.35">
      <c r="B615" s="15" t="s">
        <v>18</v>
      </c>
    </row>
    <row r="616" spans="2:34" x14ac:dyDescent="0.35">
      <c r="B616" s="11" t="s">
        <v>59</v>
      </c>
      <c r="C616" s="16">
        <v>501</v>
      </c>
      <c r="D616" s="16">
        <v>264</v>
      </c>
      <c r="E616" s="16">
        <v>233</v>
      </c>
      <c r="G616" s="16">
        <v>355</v>
      </c>
      <c r="H616" s="16">
        <v>146</v>
      </c>
      <c r="J616" s="16">
        <v>48</v>
      </c>
      <c r="K616" s="16">
        <v>37</v>
      </c>
      <c r="L616" s="16">
        <v>103</v>
      </c>
      <c r="M616" s="16">
        <v>43</v>
      </c>
      <c r="N616" s="16">
        <v>21</v>
      </c>
      <c r="O616" s="16">
        <v>39</v>
      </c>
      <c r="P616" s="16">
        <v>59</v>
      </c>
      <c r="Q616" s="16">
        <v>39</v>
      </c>
      <c r="R616" s="16">
        <v>54</v>
      </c>
      <c r="S616" s="16">
        <v>19</v>
      </c>
      <c r="T616" s="16">
        <v>29</v>
      </c>
      <c r="U616" s="16">
        <v>10</v>
      </c>
      <c r="W616" s="16">
        <v>217</v>
      </c>
      <c r="X616" s="16">
        <v>72</v>
      </c>
      <c r="Y616" s="16">
        <v>67</v>
      </c>
      <c r="Z616" s="16">
        <v>52</v>
      </c>
      <c r="AA616" s="16">
        <v>28</v>
      </c>
      <c r="AB616" s="16">
        <v>18</v>
      </c>
      <c r="AC616" s="16">
        <v>24</v>
      </c>
      <c r="AD616" s="16">
        <v>6</v>
      </c>
      <c r="AE616" s="16">
        <v>14</v>
      </c>
      <c r="AG616" s="16">
        <v>478</v>
      </c>
      <c r="AH616" s="16">
        <v>20</v>
      </c>
    </row>
    <row r="617" spans="2:34" x14ac:dyDescent="0.35">
      <c r="B617" s="12" t="s">
        <v>60</v>
      </c>
      <c r="C617" s="16">
        <v>504</v>
      </c>
      <c r="D617" s="16">
        <v>262</v>
      </c>
      <c r="E617" s="16">
        <v>238</v>
      </c>
      <c r="G617" s="16">
        <v>366</v>
      </c>
      <c r="H617" s="16">
        <v>138</v>
      </c>
      <c r="J617" s="16">
        <v>39</v>
      </c>
      <c r="K617" s="16">
        <v>51</v>
      </c>
      <c r="L617" s="16">
        <v>91</v>
      </c>
      <c r="M617" s="16">
        <v>36</v>
      </c>
      <c r="N617" s="16">
        <v>16</v>
      </c>
      <c r="O617" s="16">
        <v>49</v>
      </c>
      <c r="P617" s="16">
        <v>78</v>
      </c>
      <c r="Q617" s="16">
        <v>37</v>
      </c>
      <c r="R617" s="16">
        <v>45</v>
      </c>
      <c r="S617" s="16">
        <v>14</v>
      </c>
      <c r="T617" s="16">
        <v>32</v>
      </c>
      <c r="U617" s="16">
        <v>13</v>
      </c>
      <c r="W617" s="16">
        <v>216</v>
      </c>
      <c r="X617" s="16">
        <v>88</v>
      </c>
      <c r="Y617" s="16">
        <v>79</v>
      </c>
      <c r="Z617" s="16">
        <v>45</v>
      </c>
      <c r="AA617" s="16">
        <v>24</v>
      </c>
      <c r="AB617" s="16">
        <v>15</v>
      </c>
      <c r="AC617" s="16">
        <v>19</v>
      </c>
      <c r="AD617" s="16">
        <v>5</v>
      </c>
      <c r="AE617" s="16">
        <v>10</v>
      </c>
      <c r="AG617" s="16">
        <v>486</v>
      </c>
      <c r="AH617" s="16">
        <v>15</v>
      </c>
    </row>
    <row r="618" spans="2:34" x14ac:dyDescent="0.35">
      <c r="B618" s="17" t="s">
        <v>203</v>
      </c>
      <c r="C618" s="18">
        <v>0.14722536003976139</v>
      </c>
      <c r="D618" s="18">
        <v>0.142047880974595</v>
      </c>
      <c r="E618" s="18">
        <v>0.1553550401157662</v>
      </c>
      <c r="G618" s="18">
        <v>0.1520834754191388</v>
      </c>
      <c r="H618" s="18">
        <v>0.13428810126317661</v>
      </c>
      <c r="J618" s="18">
        <v>0.15045434763334431</v>
      </c>
      <c r="K618" s="18">
        <v>0.12574249088554301</v>
      </c>
      <c r="L618" s="18">
        <v>0.160012553623882</v>
      </c>
      <c r="M618" s="18">
        <v>0.14224222068553191</v>
      </c>
      <c r="N618" s="18">
        <v>9.3595116798038877E-2</v>
      </c>
      <c r="O618" s="18">
        <v>0.12739986513304419</v>
      </c>
      <c r="P618" s="18">
        <v>0.1331815653151196</v>
      </c>
      <c r="Q618" s="18">
        <v>0.1415339219088125</v>
      </c>
      <c r="R618" s="18">
        <v>0.25562571163744607</v>
      </c>
      <c r="S618" s="18">
        <v>0.21572228593714471</v>
      </c>
      <c r="T618" s="18">
        <v>0.1221618873383024</v>
      </c>
      <c r="U618" s="18">
        <v>0</v>
      </c>
      <c r="W618" s="18">
        <v>0.16681566628221081</v>
      </c>
      <c r="X618" s="18">
        <v>4.6337670949780682E-2</v>
      </c>
      <c r="Y618" s="18">
        <v>0.121574929362377</v>
      </c>
      <c r="Z618" s="18">
        <v>0.199965957912699</v>
      </c>
      <c r="AA618" s="18">
        <v>0.11939902526803289</v>
      </c>
      <c r="AB618" s="18">
        <v>0.15772582980086919</v>
      </c>
      <c r="AC618" s="18">
        <v>0.34570461952849191</v>
      </c>
      <c r="AD618" s="18">
        <v>0.34737569660256479</v>
      </c>
      <c r="AE618" s="18">
        <v>0.1134768089124893</v>
      </c>
      <c r="AG618" s="18">
        <v>0.14504429054217741</v>
      </c>
      <c r="AH618" s="18">
        <v>0.1873889689791276</v>
      </c>
    </row>
    <row r="619" spans="2:34" x14ac:dyDescent="0.35">
      <c r="B619" s="17" t="s">
        <v>204</v>
      </c>
      <c r="C619" s="18">
        <v>0.19290559028741119</v>
      </c>
      <c r="D619" s="18">
        <v>0.23259596707027819</v>
      </c>
      <c r="E619" s="18">
        <v>0.1488071233593769</v>
      </c>
      <c r="G619" s="18">
        <v>0.14979591913111279</v>
      </c>
      <c r="H619" s="18">
        <v>0.30770750995568957</v>
      </c>
      <c r="J619" s="18">
        <v>0.1755865120260848</v>
      </c>
      <c r="K619" s="18">
        <v>0.29903736570716888</v>
      </c>
      <c r="L619" s="18">
        <v>0.194357176292552</v>
      </c>
      <c r="M619" s="18">
        <v>0.18850182186984121</v>
      </c>
      <c r="N619" s="18">
        <v>0.24901952210761821</v>
      </c>
      <c r="O619" s="18">
        <v>8.5800210687420747E-2</v>
      </c>
      <c r="P619" s="18">
        <v>0.18975773241044719</v>
      </c>
      <c r="Q619" s="18">
        <v>0.18908231147966401</v>
      </c>
      <c r="R619" s="18">
        <v>0.2036960018031263</v>
      </c>
      <c r="S619" s="18">
        <v>4.5704693921495863E-2</v>
      </c>
      <c r="T619" s="18">
        <v>0.23113256318567221</v>
      </c>
      <c r="U619" s="18">
        <v>0.22204029967238181</v>
      </c>
      <c r="W619" s="18">
        <v>7.6510399153453729E-2</v>
      </c>
      <c r="X619" s="18">
        <v>0.24574000828346451</v>
      </c>
      <c r="Y619" s="18">
        <v>0.30804493768900149</v>
      </c>
      <c r="Z619" s="18">
        <v>0.16184686756957861</v>
      </c>
      <c r="AA619" s="18">
        <v>0.33266216207481081</v>
      </c>
      <c r="AB619" s="18">
        <v>0.33847207843892391</v>
      </c>
      <c r="AC619" s="18">
        <v>0.29668149752427331</v>
      </c>
      <c r="AD619" s="18">
        <v>0.52562618116712545</v>
      </c>
      <c r="AE619" s="18">
        <v>0.51575821195955729</v>
      </c>
      <c r="AG619" s="18">
        <v>0.1821640756934009</v>
      </c>
      <c r="AH619" s="18">
        <v>0.51887649493561372</v>
      </c>
    </row>
    <row r="620" spans="2:34" x14ac:dyDescent="0.35">
      <c r="B620" s="17" t="s">
        <v>205</v>
      </c>
      <c r="C620" s="18">
        <v>0.27453390184356818</v>
      </c>
      <c r="D620" s="18">
        <v>0.29436973810387479</v>
      </c>
      <c r="E620" s="18">
        <v>0.2495871972240617</v>
      </c>
      <c r="G620" s="18">
        <v>0.27382987956952398</v>
      </c>
      <c r="H620" s="18">
        <v>0.2764087272918177</v>
      </c>
      <c r="J620" s="18">
        <v>0.28428547829395762</v>
      </c>
      <c r="K620" s="18">
        <v>0.16169608863231899</v>
      </c>
      <c r="L620" s="18">
        <v>0.31640379766133808</v>
      </c>
      <c r="M620" s="18">
        <v>0.29793209808841548</v>
      </c>
      <c r="N620" s="18">
        <v>0.25982139316238267</v>
      </c>
      <c r="O620" s="18">
        <v>0.34305065476281948</v>
      </c>
      <c r="P620" s="18">
        <v>0.29455450831786728</v>
      </c>
      <c r="Q620" s="18">
        <v>0.35303673171944988</v>
      </c>
      <c r="R620" s="18">
        <v>0.2057082993909129</v>
      </c>
      <c r="S620" s="18">
        <v>0.14533834657074471</v>
      </c>
      <c r="T620" s="18">
        <v>0.20740464328632841</v>
      </c>
      <c r="U620" s="18">
        <v>0.28897985016380912</v>
      </c>
      <c r="W620" s="18">
        <v>0.25630609233045121</v>
      </c>
      <c r="X620" s="18">
        <v>0.32018560352033387</v>
      </c>
      <c r="Y620" s="18">
        <v>0.2343053630133852</v>
      </c>
      <c r="Z620" s="18">
        <v>0.38601722477547068</v>
      </c>
      <c r="AA620" s="18">
        <v>0.28185535084183833</v>
      </c>
      <c r="AB620" s="18">
        <v>0.39532119981857822</v>
      </c>
      <c r="AC620" s="18">
        <v>0.16012801568235979</v>
      </c>
      <c r="AD620" s="18">
        <v>0</v>
      </c>
      <c r="AE620" s="18">
        <v>0.31384947023490523</v>
      </c>
      <c r="AG620" s="18">
        <v>0.27794865363892801</v>
      </c>
      <c r="AH620" s="18">
        <v>0.2146728879521832</v>
      </c>
    </row>
    <row r="621" spans="2:34" x14ac:dyDescent="0.35">
      <c r="B621" s="17" t="s">
        <v>206</v>
      </c>
      <c r="C621" s="18">
        <v>0.17866815663770971</v>
      </c>
      <c r="D621" s="18">
        <v>0.14643677049767301</v>
      </c>
      <c r="E621" s="18">
        <v>0.21710025935011759</v>
      </c>
      <c r="G621" s="18">
        <v>0.18666512224406079</v>
      </c>
      <c r="H621" s="18">
        <v>0.15737207669774089</v>
      </c>
      <c r="J621" s="18">
        <v>0.13782868233646389</v>
      </c>
      <c r="K621" s="18">
        <v>0.24811443286498139</v>
      </c>
      <c r="L621" s="18">
        <v>0.1047527582345167</v>
      </c>
      <c r="M621" s="18">
        <v>0.13819665071641929</v>
      </c>
      <c r="N621" s="18">
        <v>0.1635761759368628</v>
      </c>
      <c r="O621" s="18">
        <v>0.2443896318800983</v>
      </c>
      <c r="P621" s="18">
        <v>0.19852143872935871</v>
      </c>
      <c r="Q621" s="18">
        <v>0.1560237600650925</v>
      </c>
      <c r="R621" s="18">
        <v>0.1472489465712592</v>
      </c>
      <c r="S621" s="18">
        <v>0.26553911226176907</v>
      </c>
      <c r="T621" s="18">
        <v>0.13827114049190639</v>
      </c>
      <c r="U621" s="18">
        <v>0.48897985016380913</v>
      </c>
      <c r="W621" s="18">
        <v>0.18172121153539261</v>
      </c>
      <c r="X621" s="18">
        <v>0.23291722336660439</v>
      </c>
      <c r="Y621" s="18">
        <v>0.16984209264841621</v>
      </c>
      <c r="Z621" s="18">
        <v>0.13593520078329521</v>
      </c>
      <c r="AA621" s="18">
        <v>0.20129407493181001</v>
      </c>
      <c r="AB621" s="18">
        <v>0.1084808919416287</v>
      </c>
      <c r="AC621" s="18">
        <v>0.1594905836156241</v>
      </c>
      <c r="AD621" s="18">
        <v>0.1269981222303096</v>
      </c>
      <c r="AE621" s="18">
        <v>5.6915508893047952E-2</v>
      </c>
      <c r="AG621" s="18">
        <v>0.18276236713278421</v>
      </c>
      <c r="AH621" s="18">
        <v>7.9061648133075618E-2</v>
      </c>
    </row>
    <row r="622" spans="2:34" x14ac:dyDescent="0.35">
      <c r="B622" s="17" t="s">
        <v>207</v>
      </c>
      <c r="C622" s="18">
        <v>0.10216873241752519</v>
      </c>
      <c r="D622" s="18">
        <v>7.1381254102402938E-2</v>
      </c>
      <c r="E622" s="18">
        <v>0.13774869043707499</v>
      </c>
      <c r="G622" s="18">
        <v>0.1132228384645222</v>
      </c>
      <c r="H622" s="18">
        <v>7.2731426115396902E-2</v>
      </c>
      <c r="J622" s="18">
        <v>0.14964518385536779</v>
      </c>
      <c r="K622" s="18">
        <v>8.2704810954993796E-2</v>
      </c>
      <c r="L622" s="18">
        <v>3.8853044363067447E-2</v>
      </c>
      <c r="M622" s="18">
        <v>6.6636968549925582E-2</v>
      </c>
      <c r="N622" s="18">
        <v>0.18719023359607781</v>
      </c>
      <c r="O622" s="18">
        <v>0.12739986513304419</v>
      </c>
      <c r="P622" s="18">
        <v>0.135969525167805</v>
      </c>
      <c r="Q622" s="18">
        <v>9.8730350671781833E-2</v>
      </c>
      <c r="R622" s="18">
        <v>9.6129248051619015E-2</v>
      </c>
      <c r="S622" s="18">
        <v>0.21572228593714471</v>
      </c>
      <c r="T622" s="18">
        <v>0.1361011804417879</v>
      </c>
      <c r="U622" s="18">
        <v>0</v>
      </c>
      <c r="W622" s="18">
        <v>0.1574023433054223</v>
      </c>
      <c r="X622" s="18">
        <v>6.8302716822263035E-2</v>
      </c>
      <c r="Y622" s="18">
        <v>7.3043715027233211E-2</v>
      </c>
      <c r="Z622" s="18">
        <v>7.3602620605052474E-2</v>
      </c>
      <c r="AA622" s="18">
        <v>2.628581140483402E-2</v>
      </c>
      <c r="AB622" s="18">
        <v>0</v>
      </c>
      <c r="AC622" s="18">
        <v>3.7995283649251067E-2</v>
      </c>
      <c r="AD622" s="18">
        <v>0</v>
      </c>
      <c r="AE622" s="18">
        <v>0</v>
      </c>
      <c r="AG622" s="18">
        <v>0.1037605661131992</v>
      </c>
      <c r="AH622" s="18">
        <v>0</v>
      </c>
    </row>
    <row r="623" spans="2:34" x14ac:dyDescent="0.35">
      <c r="B623" s="17" t="s">
        <v>66</v>
      </c>
      <c r="C623" s="18">
        <v>4.1161760011370181E-2</v>
      </c>
      <c r="D623" s="18">
        <v>5.0254050336670512E-2</v>
      </c>
      <c r="E623" s="18">
        <v>3.1831449355845337E-2</v>
      </c>
      <c r="G623" s="18">
        <v>4.9235688758027731E-2</v>
      </c>
      <c r="H623" s="18">
        <v>1.9660725683815099E-2</v>
      </c>
      <c r="J623" s="18">
        <v>6.1319877512868992E-2</v>
      </c>
      <c r="K623" s="18">
        <v>0</v>
      </c>
      <c r="L623" s="18">
        <v>8.3097224814501339E-2</v>
      </c>
      <c r="M623" s="18">
        <v>6.6636968549925582E-2</v>
      </c>
      <c r="N623" s="18">
        <v>4.6797558399019439E-2</v>
      </c>
      <c r="O623" s="18">
        <v>4.9330511441360622E-2</v>
      </c>
      <c r="P623" s="18">
        <v>1.6005076686467432E-2</v>
      </c>
      <c r="Q623" s="18">
        <v>3.079646207759941E-2</v>
      </c>
      <c r="R623" s="18">
        <v>1.8318358509127261E-2</v>
      </c>
      <c r="S623" s="18">
        <v>6.2156449047076491E-2</v>
      </c>
      <c r="T623" s="18">
        <v>3.1931005003349867E-2</v>
      </c>
      <c r="U623" s="18">
        <v>0</v>
      </c>
      <c r="W623" s="18">
        <v>6.3299627106780817E-2</v>
      </c>
      <c r="X623" s="18">
        <v>2.5071208355300609E-2</v>
      </c>
      <c r="Y623" s="18">
        <v>5.1631969040624753E-2</v>
      </c>
      <c r="Z623" s="18">
        <v>1.7587902965356391E-2</v>
      </c>
      <c r="AA623" s="18">
        <v>0</v>
      </c>
      <c r="AB623" s="18">
        <v>0</v>
      </c>
      <c r="AC623" s="18">
        <v>0</v>
      </c>
      <c r="AD623" s="18">
        <v>0</v>
      </c>
      <c r="AE623" s="18">
        <v>0</v>
      </c>
      <c r="AG623" s="18">
        <v>4.2667158538177298E-2</v>
      </c>
      <c r="AH623" s="18">
        <v>0</v>
      </c>
    </row>
    <row r="624" spans="2:34" x14ac:dyDescent="0.35">
      <c r="B624" s="17" t="s">
        <v>65</v>
      </c>
      <c r="C624" s="18">
        <v>6.3336498762654153E-2</v>
      </c>
      <c r="D624" s="18">
        <v>6.2914338914505527E-2</v>
      </c>
      <c r="E624" s="18">
        <v>5.9570240157757443E-2</v>
      </c>
      <c r="G624" s="18">
        <v>7.5167076413613809E-2</v>
      </c>
      <c r="H624" s="18">
        <v>3.1831432992363157E-2</v>
      </c>
      <c r="J624" s="18">
        <v>4.0879918341912659E-2</v>
      </c>
      <c r="K624" s="18">
        <v>8.2704810954993796E-2</v>
      </c>
      <c r="L624" s="18">
        <v>0.1025234450101421</v>
      </c>
      <c r="M624" s="18">
        <v>9.9853271539940849E-2</v>
      </c>
      <c r="N624" s="18">
        <v>0</v>
      </c>
      <c r="O624" s="18">
        <v>2.262926096221202E-2</v>
      </c>
      <c r="P624" s="18">
        <v>3.2010153372934863E-2</v>
      </c>
      <c r="Q624" s="18">
        <v>3.079646207759941E-2</v>
      </c>
      <c r="R624" s="18">
        <v>7.3273434036509044E-2</v>
      </c>
      <c r="S624" s="18">
        <v>4.9816826324624391E-2</v>
      </c>
      <c r="T624" s="18">
        <v>0.13299758025265301</v>
      </c>
      <c r="U624" s="18">
        <v>0</v>
      </c>
      <c r="W624" s="18">
        <v>9.7944660286288593E-2</v>
      </c>
      <c r="X624" s="18">
        <v>6.1445568702252859E-2</v>
      </c>
      <c r="Y624" s="18">
        <v>4.1556993218962078E-2</v>
      </c>
      <c r="Z624" s="18">
        <v>2.5044225388547819E-2</v>
      </c>
      <c r="AA624" s="18">
        <v>3.8503575478674029E-2</v>
      </c>
      <c r="AB624" s="18">
        <v>0</v>
      </c>
      <c r="AC624" s="18">
        <v>0</v>
      </c>
      <c r="AD624" s="18">
        <v>0</v>
      </c>
      <c r="AE624" s="18">
        <v>0</v>
      </c>
      <c r="AG624" s="18">
        <v>6.5652888341333066E-2</v>
      </c>
      <c r="AH624" s="18">
        <v>0</v>
      </c>
    </row>
    <row r="626" spans="2:34" ht="87" x14ac:dyDescent="0.35">
      <c r="B626" s="14" t="s">
        <v>213</v>
      </c>
    </row>
    <row r="627" spans="2:34" x14ac:dyDescent="0.35">
      <c r="B627" s="15" t="s">
        <v>18</v>
      </c>
    </row>
    <row r="628" spans="2:34" x14ac:dyDescent="0.35">
      <c r="B628" s="11" t="s">
        <v>59</v>
      </c>
      <c r="C628" s="16">
        <v>501</v>
      </c>
      <c r="D628" s="16">
        <v>264</v>
      </c>
      <c r="E628" s="16">
        <v>233</v>
      </c>
      <c r="G628" s="16">
        <v>355</v>
      </c>
      <c r="H628" s="16">
        <v>146</v>
      </c>
      <c r="J628" s="16">
        <v>48</v>
      </c>
      <c r="K628" s="16">
        <v>37</v>
      </c>
      <c r="L628" s="16">
        <v>103</v>
      </c>
      <c r="M628" s="16">
        <v>43</v>
      </c>
      <c r="N628" s="16">
        <v>21</v>
      </c>
      <c r="O628" s="16">
        <v>39</v>
      </c>
      <c r="P628" s="16">
        <v>59</v>
      </c>
      <c r="Q628" s="16">
        <v>39</v>
      </c>
      <c r="R628" s="16">
        <v>54</v>
      </c>
      <c r="S628" s="16">
        <v>19</v>
      </c>
      <c r="T628" s="16">
        <v>29</v>
      </c>
      <c r="U628" s="16">
        <v>10</v>
      </c>
      <c r="W628" s="16">
        <v>217</v>
      </c>
      <c r="X628" s="16">
        <v>72</v>
      </c>
      <c r="Y628" s="16">
        <v>67</v>
      </c>
      <c r="Z628" s="16">
        <v>52</v>
      </c>
      <c r="AA628" s="16">
        <v>28</v>
      </c>
      <c r="AB628" s="16">
        <v>18</v>
      </c>
      <c r="AC628" s="16">
        <v>24</v>
      </c>
      <c r="AD628" s="16">
        <v>6</v>
      </c>
      <c r="AE628" s="16">
        <v>14</v>
      </c>
      <c r="AG628" s="16">
        <v>478</v>
      </c>
      <c r="AH628" s="16">
        <v>20</v>
      </c>
    </row>
    <row r="629" spans="2:34" x14ac:dyDescent="0.35">
      <c r="B629" s="12" t="s">
        <v>60</v>
      </c>
      <c r="C629" s="16">
        <v>504</v>
      </c>
      <c r="D629" s="16">
        <v>262</v>
      </c>
      <c r="E629" s="16">
        <v>238</v>
      </c>
      <c r="G629" s="16">
        <v>366</v>
      </c>
      <c r="H629" s="16">
        <v>138</v>
      </c>
      <c r="J629" s="16">
        <v>39</v>
      </c>
      <c r="K629" s="16">
        <v>51</v>
      </c>
      <c r="L629" s="16">
        <v>91</v>
      </c>
      <c r="M629" s="16">
        <v>36</v>
      </c>
      <c r="N629" s="16">
        <v>16</v>
      </c>
      <c r="O629" s="16">
        <v>49</v>
      </c>
      <c r="P629" s="16">
        <v>78</v>
      </c>
      <c r="Q629" s="16">
        <v>37</v>
      </c>
      <c r="R629" s="16">
        <v>45</v>
      </c>
      <c r="S629" s="16">
        <v>14</v>
      </c>
      <c r="T629" s="16">
        <v>32</v>
      </c>
      <c r="U629" s="16">
        <v>13</v>
      </c>
      <c r="W629" s="16">
        <v>216</v>
      </c>
      <c r="X629" s="16">
        <v>88</v>
      </c>
      <c r="Y629" s="16">
        <v>79</v>
      </c>
      <c r="Z629" s="16">
        <v>45</v>
      </c>
      <c r="AA629" s="16">
        <v>24</v>
      </c>
      <c r="AB629" s="16">
        <v>15</v>
      </c>
      <c r="AC629" s="16">
        <v>19</v>
      </c>
      <c r="AD629" s="16">
        <v>5</v>
      </c>
      <c r="AE629" s="16">
        <v>10</v>
      </c>
      <c r="AG629" s="16">
        <v>486</v>
      </c>
      <c r="AH629" s="16">
        <v>15</v>
      </c>
    </row>
    <row r="630" spans="2:34" x14ac:dyDescent="0.35">
      <c r="B630" s="17" t="s">
        <v>203</v>
      </c>
      <c r="C630" s="18">
        <v>0.13141842410390159</v>
      </c>
      <c r="D630" s="18">
        <v>0.1362059096830941</v>
      </c>
      <c r="E630" s="18">
        <v>0.1283168537642734</v>
      </c>
      <c r="G630" s="18">
        <v>0.1133869927430113</v>
      </c>
      <c r="H630" s="18">
        <v>0.1794364877790304</v>
      </c>
      <c r="J630" s="18">
        <v>7.4290541598227483E-2</v>
      </c>
      <c r="K630" s="18">
        <v>0.13101447886382581</v>
      </c>
      <c r="L630" s="18">
        <v>0.15436578373546009</v>
      </c>
      <c r="M630" s="18">
        <v>0.1385715645999761</v>
      </c>
      <c r="N630" s="18">
        <v>8.9732210015781952E-2</v>
      </c>
      <c r="O630" s="18">
        <v>9.6625028124252943E-2</v>
      </c>
      <c r="P630" s="18">
        <v>0.13714602115315239</v>
      </c>
      <c r="Q630" s="18">
        <v>0.1644037480638979</v>
      </c>
      <c r="R630" s="18">
        <v>0.16571274482968579</v>
      </c>
      <c r="S630" s="18">
        <v>0.1535658368900682</v>
      </c>
      <c r="T630" s="18">
        <v>0.10077593536192821</v>
      </c>
      <c r="U630" s="18">
        <v>0.11102014983619091</v>
      </c>
      <c r="W630" s="18">
        <v>9.9305099463852561E-2</v>
      </c>
      <c r="X630" s="18">
        <v>8.6817558174183115E-2</v>
      </c>
      <c r="Y630" s="18">
        <v>0.1657016221429061</v>
      </c>
      <c r="Z630" s="18">
        <v>0.156151944030683</v>
      </c>
      <c r="AA630" s="18">
        <v>0.27864560767381141</v>
      </c>
      <c r="AB630" s="18">
        <v>0.20601117825830159</v>
      </c>
      <c r="AC630" s="18">
        <v>0.26830075631132799</v>
      </c>
      <c r="AD630" s="18">
        <v>0</v>
      </c>
      <c r="AE630" s="18">
        <v>0.11715037158363539</v>
      </c>
      <c r="AG630" s="18">
        <v>0.13196968894600361</v>
      </c>
      <c r="AH630" s="18">
        <v>8.0130798289088215E-2</v>
      </c>
    </row>
    <row r="631" spans="2:34" x14ac:dyDescent="0.35">
      <c r="B631" s="17" t="s">
        <v>204</v>
      </c>
      <c r="C631" s="18">
        <v>0.1731754291227483</v>
      </c>
      <c r="D631" s="18">
        <v>0.16470518469815751</v>
      </c>
      <c r="E631" s="18">
        <v>0.18535837806373209</v>
      </c>
      <c r="G631" s="18">
        <v>0.158460688576641</v>
      </c>
      <c r="H631" s="18">
        <v>0.21236107857920361</v>
      </c>
      <c r="J631" s="18">
        <v>0.20502535536652869</v>
      </c>
      <c r="K631" s="18">
        <v>0.17236153503761351</v>
      </c>
      <c r="L631" s="18">
        <v>0.22874804109284</v>
      </c>
      <c r="M631" s="18">
        <v>0.1145279077655366</v>
      </c>
      <c r="N631" s="18">
        <v>0.19449312012095341</v>
      </c>
      <c r="O631" s="18">
        <v>0.12536387037457589</v>
      </c>
      <c r="P631" s="18">
        <v>0.17681336903345579</v>
      </c>
      <c r="Q631" s="18">
        <v>0.15806118549000861</v>
      </c>
      <c r="R631" s="18">
        <v>0.23865389308350479</v>
      </c>
      <c r="S631" s="18">
        <v>4.5704693921495863E-2</v>
      </c>
      <c r="T631" s="18">
        <v>0.14881619351888209</v>
      </c>
      <c r="U631" s="18">
        <v>0</v>
      </c>
      <c r="W631" s="18">
        <v>0.100732249633344</v>
      </c>
      <c r="X631" s="18">
        <v>0.15374371502642609</v>
      </c>
      <c r="Y631" s="18">
        <v>0.22529223200810949</v>
      </c>
      <c r="Z631" s="18">
        <v>0.27745640257197429</v>
      </c>
      <c r="AA631" s="18">
        <v>0.17258687006255791</v>
      </c>
      <c r="AB631" s="18">
        <v>0.20680366860108909</v>
      </c>
      <c r="AC631" s="18">
        <v>0.3788868171920709</v>
      </c>
      <c r="AD631" s="18">
        <v>0.2166108411134009</v>
      </c>
      <c r="AE631" s="18">
        <v>0.52330054015686533</v>
      </c>
      <c r="AG631" s="18">
        <v>0.16456695943588451</v>
      </c>
      <c r="AH631" s="18">
        <v>0.42638644898544559</v>
      </c>
    </row>
    <row r="632" spans="2:34" x14ac:dyDescent="0.35">
      <c r="B632" s="17" t="s">
        <v>205</v>
      </c>
      <c r="C632" s="18">
        <v>0.23875780869575211</v>
      </c>
      <c r="D632" s="18">
        <v>0.28444004109639492</v>
      </c>
      <c r="E632" s="18">
        <v>0.19240699328866931</v>
      </c>
      <c r="G632" s="18">
        <v>0.21581483019073619</v>
      </c>
      <c r="H632" s="18">
        <v>0.29985542100957402</v>
      </c>
      <c r="J632" s="18">
        <v>0.23743743531940009</v>
      </c>
      <c r="K632" s="18">
        <v>0.22796339068692911</v>
      </c>
      <c r="L632" s="18">
        <v>0.23092193851777859</v>
      </c>
      <c r="M632" s="18">
        <v>0.31627520709120072</v>
      </c>
      <c r="N632" s="18">
        <v>0.19063021333869651</v>
      </c>
      <c r="O632" s="18">
        <v>0.3095965763637753</v>
      </c>
      <c r="P632" s="18">
        <v>0.17987565552454221</v>
      </c>
      <c r="Q632" s="18">
        <v>0.28510284312526751</v>
      </c>
      <c r="R632" s="18">
        <v>0.17798155801990961</v>
      </c>
      <c r="S632" s="18">
        <v>0.21572228593714471</v>
      </c>
      <c r="T632" s="18">
        <v>0.237167755691091</v>
      </c>
      <c r="U632" s="18">
        <v>0.37795970032761822</v>
      </c>
      <c r="W632" s="18">
        <v>0.1629611706375847</v>
      </c>
      <c r="X632" s="18">
        <v>0.28983602626690608</v>
      </c>
      <c r="Y632" s="18">
        <v>0.24800950345988201</v>
      </c>
      <c r="Z632" s="18">
        <v>0.33768910082713</v>
      </c>
      <c r="AA632" s="18">
        <v>0.27698055400264637</v>
      </c>
      <c r="AB632" s="18">
        <v>0.53095967466533422</v>
      </c>
      <c r="AC632" s="18">
        <v>0.23390651982887639</v>
      </c>
      <c r="AD632" s="18">
        <v>0.65639103665628951</v>
      </c>
      <c r="AE632" s="18">
        <v>0.16048386308007359</v>
      </c>
      <c r="AG632" s="18">
        <v>0.2355552412915134</v>
      </c>
      <c r="AH632" s="18">
        <v>0.31719076644990402</v>
      </c>
    </row>
    <row r="633" spans="2:34" x14ac:dyDescent="0.35">
      <c r="B633" s="17" t="s">
        <v>206</v>
      </c>
      <c r="C633" s="18">
        <v>0.16118646024849209</v>
      </c>
      <c r="D633" s="18">
        <v>0.16871595474152781</v>
      </c>
      <c r="E633" s="18">
        <v>0.15197022343157759</v>
      </c>
      <c r="G633" s="18">
        <v>0.16701402957441891</v>
      </c>
      <c r="H633" s="18">
        <v>0.14566752615152839</v>
      </c>
      <c r="J633" s="18">
        <v>0.17177236047124531</v>
      </c>
      <c r="K633" s="18">
        <v>0.19297789222831879</v>
      </c>
      <c r="L633" s="18">
        <v>0.1335904784416751</v>
      </c>
      <c r="M633" s="18">
        <v>0.1092280969570454</v>
      </c>
      <c r="N633" s="18">
        <v>0.10518686716794109</v>
      </c>
      <c r="O633" s="18">
        <v>0.18283995786251581</v>
      </c>
      <c r="P633" s="18">
        <v>0.15461791784232551</v>
      </c>
      <c r="Q633" s="18">
        <v>0.1109580994910897</v>
      </c>
      <c r="R633" s="18">
        <v>0.15211987392715251</v>
      </c>
      <c r="S633" s="18">
        <v>0.31124380618326503</v>
      </c>
      <c r="T633" s="18">
        <v>0.18074719852223201</v>
      </c>
      <c r="U633" s="18">
        <v>0.33306044950857272</v>
      </c>
      <c r="W633" s="18">
        <v>0.18220428105599329</v>
      </c>
      <c r="X633" s="18">
        <v>0.1855100411860974</v>
      </c>
      <c r="Y633" s="18">
        <v>0.16304836362270311</v>
      </c>
      <c r="Z633" s="18">
        <v>0.14343829586240439</v>
      </c>
      <c r="AA633" s="18">
        <v>0.1693047570813096</v>
      </c>
      <c r="AB633" s="18">
        <v>0</v>
      </c>
      <c r="AC633" s="18">
        <v>7.8450595158487804E-2</v>
      </c>
      <c r="AD633" s="18">
        <v>0.1269981222303096</v>
      </c>
      <c r="AE633" s="18">
        <v>0</v>
      </c>
      <c r="AG633" s="18">
        <v>0.16584286592469349</v>
      </c>
      <c r="AH633" s="18">
        <v>4.0131467195717738E-2</v>
      </c>
    </row>
    <row r="634" spans="2:34" x14ac:dyDescent="0.35">
      <c r="B634" s="17" t="s">
        <v>207</v>
      </c>
      <c r="C634" s="18">
        <v>9.6919749722179163E-2</v>
      </c>
      <c r="D634" s="18">
        <v>7.7973024339267616E-2</v>
      </c>
      <c r="E634" s="18">
        <v>0.1149017888476538</v>
      </c>
      <c r="G634" s="18">
        <v>0.1043566533084716</v>
      </c>
      <c r="H634" s="18">
        <v>7.7115126184253174E-2</v>
      </c>
      <c r="J634" s="18">
        <v>0.1072627716250236</v>
      </c>
      <c r="K634" s="18">
        <v>0.11027308127332509</v>
      </c>
      <c r="L634" s="18">
        <v>8.070234997133334E-2</v>
      </c>
      <c r="M634" s="18">
        <v>0.11048233779642409</v>
      </c>
      <c r="N634" s="18">
        <v>0.19878198396598001</v>
      </c>
      <c r="O634" s="18">
        <v>0.1108801854589432</v>
      </c>
      <c r="P634" s="18">
        <v>0.1155825953218818</v>
      </c>
      <c r="Q634" s="18">
        <v>2.4682587667945462E-2</v>
      </c>
      <c r="R634" s="18">
        <v>3.6636717018254522E-2</v>
      </c>
      <c r="S634" s="18">
        <v>0.124312898094153</v>
      </c>
      <c r="T634" s="18">
        <v>0.13563332664651409</v>
      </c>
      <c r="U634" s="18">
        <v>8.8979850163809091E-2</v>
      </c>
      <c r="W634" s="18">
        <v>0.12873150424676569</v>
      </c>
      <c r="X634" s="18">
        <v>9.2487658703116218E-2</v>
      </c>
      <c r="Y634" s="18">
        <v>0.1045935986852314</v>
      </c>
      <c r="Z634" s="18">
        <v>1.7587902965356391E-2</v>
      </c>
      <c r="AA634" s="18">
        <v>6.3978635701000777E-2</v>
      </c>
      <c r="AB634" s="18">
        <v>0</v>
      </c>
      <c r="AC634" s="18">
        <v>4.0455311509236737E-2</v>
      </c>
      <c r="AD634" s="18">
        <v>0</v>
      </c>
      <c r="AE634" s="18">
        <v>0.1457715139772767</v>
      </c>
      <c r="AG634" s="18">
        <v>9.7386974470807033E-2</v>
      </c>
      <c r="AH634" s="18">
        <v>9.9707646035668618E-2</v>
      </c>
    </row>
    <row r="635" spans="2:34" x14ac:dyDescent="0.35">
      <c r="B635" s="17" t="s">
        <v>66</v>
      </c>
      <c r="C635" s="18">
        <v>6.7514929599351681E-2</v>
      </c>
      <c r="D635" s="18">
        <v>6.0178151281495833E-2</v>
      </c>
      <c r="E635" s="18">
        <v>7.6706219658698713E-2</v>
      </c>
      <c r="G635" s="18">
        <v>7.1138783966498156E-2</v>
      </c>
      <c r="H635" s="18">
        <v>5.7864532674764928E-2</v>
      </c>
      <c r="J635" s="18">
        <v>9.1885788224309289E-2</v>
      </c>
      <c r="K635" s="18">
        <v>2.756827031833127E-2</v>
      </c>
      <c r="L635" s="18">
        <v>6.2900410912104007E-2</v>
      </c>
      <c r="M635" s="18">
        <v>6.6636968549925582E-2</v>
      </c>
      <c r="N635" s="18">
        <v>9.3595116798038877E-2</v>
      </c>
      <c r="O635" s="18">
        <v>0.1500291260952562</v>
      </c>
      <c r="P635" s="18">
        <v>6.79847625839025E-2</v>
      </c>
      <c r="Q635" s="18">
        <v>7.1785673666864294E-2</v>
      </c>
      <c r="R635" s="18">
        <v>2.285581401510996E-2</v>
      </c>
      <c r="S635" s="18">
        <v>4.9816826324624391E-2</v>
      </c>
      <c r="T635" s="18">
        <v>3.1931005003349867E-2</v>
      </c>
      <c r="U635" s="18">
        <v>8.8979850163809091E-2</v>
      </c>
      <c r="W635" s="18">
        <v>0.1001674509777925</v>
      </c>
      <c r="X635" s="18">
        <v>6.4988139057063965E-2</v>
      </c>
      <c r="Y635" s="18">
        <v>4.5436623870670378E-2</v>
      </c>
      <c r="Z635" s="18">
        <v>5.0088450777095631E-2</v>
      </c>
      <c r="AA635" s="18">
        <v>0</v>
      </c>
      <c r="AB635" s="18">
        <v>5.6225478475275023E-2</v>
      </c>
      <c r="AC635" s="18">
        <v>0</v>
      </c>
      <c r="AD635" s="18">
        <v>0</v>
      </c>
      <c r="AE635" s="18">
        <v>0</v>
      </c>
      <c r="AG635" s="18">
        <v>6.9984135860898189E-2</v>
      </c>
      <c r="AH635" s="18">
        <v>0</v>
      </c>
    </row>
    <row r="636" spans="2:34" x14ac:dyDescent="0.35">
      <c r="B636" s="17" t="s">
        <v>65</v>
      </c>
      <c r="C636" s="18">
        <v>0.1310271985075751</v>
      </c>
      <c r="D636" s="18">
        <v>0.1077817341600624</v>
      </c>
      <c r="E636" s="18">
        <v>0.15033954294539531</v>
      </c>
      <c r="G636" s="18">
        <v>0.16982802164022301</v>
      </c>
      <c r="H636" s="18">
        <v>2.7699827621645409E-2</v>
      </c>
      <c r="J636" s="18">
        <v>0.1123257473952656</v>
      </c>
      <c r="K636" s="18">
        <v>0.13784135159165631</v>
      </c>
      <c r="L636" s="18">
        <v>0.1087709973288086</v>
      </c>
      <c r="M636" s="18">
        <v>0.14427791723989131</v>
      </c>
      <c r="N636" s="18">
        <v>0.1275804885926079</v>
      </c>
      <c r="O636" s="18">
        <v>2.4665255720680311E-2</v>
      </c>
      <c r="P636" s="18">
        <v>0.16797967854073989</v>
      </c>
      <c r="Q636" s="18">
        <v>0.18500586249492609</v>
      </c>
      <c r="R636" s="18">
        <v>0.20603939910638261</v>
      </c>
      <c r="S636" s="18">
        <v>9.9633652649248783E-2</v>
      </c>
      <c r="T636" s="18">
        <v>0.16492858525600279</v>
      </c>
      <c r="U636" s="18">
        <v>0</v>
      </c>
      <c r="W636" s="18">
        <v>0.22589824398466721</v>
      </c>
      <c r="X636" s="18">
        <v>0.12661686158620719</v>
      </c>
      <c r="Y636" s="18">
        <v>4.791805621049753E-2</v>
      </c>
      <c r="Z636" s="18">
        <v>1.7587902965356391E-2</v>
      </c>
      <c r="AA636" s="18">
        <v>3.8503575478674029E-2</v>
      </c>
      <c r="AB636" s="18">
        <v>0</v>
      </c>
      <c r="AC636" s="18">
        <v>0</v>
      </c>
      <c r="AD636" s="18">
        <v>0</v>
      </c>
      <c r="AE636" s="18">
        <v>5.3293711202148659E-2</v>
      </c>
      <c r="AG636" s="18">
        <v>0.13469413407019981</v>
      </c>
      <c r="AH636" s="18">
        <v>3.6452873044175937E-2</v>
      </c>
    </row>
    <row r="638" spans="2:34" ht="87" x14ac:dyDescent="0.35">
      <c r="B638" s="14" t="s">
        <v>214</v>
      </c>
    </row>
    <row r="639" spans="2:34" x14ac:dyDescent="0.35">
      <c r="B639" s="15" t="s">
        <v>18</v>
      </c>
    </row>
    <row r="640" spans="2:34" x14ac:dyDescent="0.35">
      <c r="B640" s="11" t="s">
        <v>59</v>
      </c>
      <c r="C640" s="16">
        <v>501</v>
      </c>
      <c r="D640" s="16">
        <v>264</v>
      </c>
      <c r="E640" s="16">
        <v>233</v>
      </c>
      <c r="G640" s="16">
        <v>355</v>
      </c>
      <c r="H640" s="16">
        <v>146</v>
      </c>
      <c r="J640" s="16">
        <v>48</v>
      </c>
      <c r="K640" s="16">
        <v>37</v>
      </c>
      <c r="L640" s="16">
        <v>103</v>
      </c>
      <c r="M640" s="16">
        <v>43</v>
      </c>
      <c r="N640" s="16">
        <v>21</v>
      </c>
      <c r="O640" s="16">
        <v>39</v>
      </c>
      <c r="P640" s="16">
        <v>59</v>
      </c>
      <c r="Q640" s="16">
        <v>39</v>
      </c>
      <c r="R640" s="16">
        <v>54</v>
      </c>
      <c r="S640" s="16">
        <v>19</v>
      </c>
      <c r="T640" s="16">
        <v>29</v>
      </c>
      <c r="U640" s="16">
        <v>10</v>
      </c>
      <c r="W640" s="16">
        <v>217</v>
      </c>
      <c r="X640" s="16">
        <v>72</v>
      </c>
      <c r="Y640" s="16">
        <v>67</v>
      </c>
      <c r="Z640" s="16">
        <v>52</v>
      </c>
      <c r="AA640" s="16">
        <v>28</v>
      </c>
      <c r="AB640" s="16">
        <v>18</v>
      </c>
      <c r="AC640" s="16">
        <v>24</v>
      </c>
      <c r="AD640" s="16">
        <v>6</v>
      </c>
      <c r="AE640" s="16">
        <v>14</v>
      </c>
      <c r="AG640" s="16">
        <v>478</v>
      </c>
      <c r="AH640" s="16">
        <v>20</v>
      </c>
    </row>
    <row r="641" spans="2:34" x14ac:dyDescent="0.35">
      <c r="B641" s="12" t="s">
        <v>60</v>
      </c>
      <c r="C641" s="16">
        <v>504</v>
      </c>
      <c r="D641" s="16">
        <v>262</v>
      </c>
      <c r="E641" s="16">
        <v>238</v>
      </c>
      <c r="G641" s="16">
        <v>366</v>
      </c>
      <c r="H641" s="16">
        <v>138</v>
      </c>
      <c r="J641" s="16">
        <v>39</v>
      </c>
      <c r="K641" s="16">
        <v>51</v>
      </c>
      <c r="L641" s="16">
        <v>91</v>
      </c>
      <c r="M641" s="16">
        <v>36</v>
      </c>
      <c r="N641" s="16">
        <v>16</v>
      </c>
      <c r="O641" s="16">
        <v>49</v>
      </c>
      <c r="P641" s="16">
        <v>78</v>
      </c>
      <c r="Q641" s="16">
        <v>37</v>
      </c>
      <c r="R641" s="16">
        <v>45</v>
      </c>
      <c r="S641" s="16">
        <v>14</v>
      </c>
      <c r="T641" s="16">
        <v>32</v>
      </c>
      <c r="U641" s="16">
        <v>13</v>
      </c>
      <c r="W641" s="16">
        <v>216</v>
      </c>
      <c r="X641" s="16">
        <v>88</v>
      </c>
      <c r="Y641" s="16">
        <v>79</v>
      </c>
      <c r="Z641" s="16">
        <v>45</v>
      </c>
      <c r="AA641" s="16">
        <v>24</v>
      </c>
      <c r="AB641" s="16">
        <v>15</v>
      </c>
      <c r="AC641" s="16">
        <v>19</v>
      </c>
      <c r="AD641" s="16">
        <v>5</v>
      </c>
      <c r="AE641" s="16">
        <v>10</v>
      </c>
      <c r="AG641" s="16">
        <v>486</v>
      </c>
      <c r="AH641" s="16">
        <v>15</v>
      </c>
    </row>
    <row r="642" spans="2:34" x14ac:dyDescent="0.35">
      <c r="B642" s="17" t="s">
        <v>203</v>
      </c>
      <c r="C642" s="18">
        <v>0.1701595591734637</v>
      </c>
      <c r="D642" s="18">
        <v>0.160261670696247</v>
      </c>
      <c r="E642" s="18">
        <v>0.1838644188011993</v>
      </c>
      <c r="G642" s="18">
        <v>0.1603793749851144</v>
      </c>
      <c r="H642" s="18">
        <v>0.19620438599343831</v>
      </c>
      <c r="J642" s="18">
        <v>0.13711291299952799</v>
      </c>
      <c r="K642" s="18">
        <v>9.7923290821041856E-2</v>
      </c>
      <c r="L642" s="18">
        <v>0.19484371320672481</v>
      </c>
      <c r="M642" s="18">
        <v>0.12553188790557671</v>
      </c>
      <c r="N642" s="18">
        <v>0.14812151878470359</v>
      </c>
      <c r="O642" s="18">
        <v>0.1500291260952562</v>
      </c>
      <c r="P642" s="18">
        <v>0.19546333488958659</v>
      </c>
      <c r="Q642" s="18">
        <v>0.22803409764401281</v>
      </c>
      <c r="R642" s="18">
        <v>0.26637944838728761</v>
      </c>
      <c r="S642" s="18">
        <v>0.21572228593714471</v>
      </c>
      <c r="T642" s="18">
        <v>0.13270694036527811</v>
      </c>
      <c r="U642" s="18">
        <v>0</v>
      </c>
      <c r="W642" s="18">
        <v>0.14443168481330301</v>
      </c>
      <c r="X642" s="18">
        <v>0.13427505132400941</v>
      </c>
      <c r="Y642" s="18">
        <v>0.19251432924071751</v>
      </c>
      <c r="Z642" s="18">
        <v>0.1769908557396663</v>
      </c>
      <c r="AA642" s="18">
        <v>0.22298969102932059</v>
      </c>
      <c r="AB642" s="18">
        <v>0.23864406397590679</v>
      </c>
      <c r="AC642" s="18">
        <v>0.34570461952849191</v>
      </c>
      <c r="AD642" s="18">
        <v>0</v>
      </c>
      <c r="AE642" s="18">
        <v>0.30607827262054699</v>
      </c>
      <c r="AG642" s="18">
        <v>0.16813921851548541</v>
      </c>
      <c r="AH642" s="18">
        <v>0.2093573924903851</v>
      </c>
    </row>
    <row r="643" spans="2:34" x14ac:dyDescent="0.35">
      <c r="B643" s="17" t="s">
        <v>204</v>
      </c>
      <c r="C643" s="18">
        <v>0.1608724397327306</v>
      </c>
      <c r="D643" s="18">
        <v>0.1896676677924678</v>
      </c>
      <c r="E643" s="18">
        <v>0.13182699924988281</v>
      </c>
      <c r="G643" s="18">
        <v>0.13019840300143171</v>
      </c>
      <c r="H643" s="18">
        <v>0.2425580152956032</v>
      </c>
      <c r="J643" s="18">
        <v>0.25193636505316969</v>
      </c>
      <c r="K643" s="18">
        <v>0.18673780496187031</v>
      </c>
      <c r="L643" s="18">
        <v>0.1956365979523384</v>
      </c>
      <c r="M643" s="18">
        <v>0.20541433391132519</v>
      </c>
      <c r="N643" s="18">
        <v>0.1232916247475813</v>
      </c>
      <c r="O643" s="18">
        <v>7.1316525771787986E-2</v>
      </c>
      <c r="P643" s="18">
        <v>0.15816497635893531</v>
      </c>
      <c r="Q643" s="18">
        <v>0.1560237600650925</v>
      </c>
      <c r="R643" s="18">
        <v>0.1245385723054486</v>
      </c>
      <c r="S643" s="18">
        <v>4.9816826324624391E-2</v>
      </c>
      <c r="T643" s="18">
        <v>0.1116116282762788</v>
      </c>
      <c r="U643" s="18">
        <v>0.2</v>
      </c>
      <c r="W643" s="18">
        <v>9.292402680646715E-2</v>
      </c>
      <c r="X643" s="18">
        <v>0.14259728354123249</v>
      </c>
      <c r="Y643" s="18">
        <v>0.24236603484529751</v>
      </c>
      <c r="Z643" s="18">
        <v>0.2256893421120478</v>
      </c>
      <c r="AA643" s="18">
        <v>0.17501723398149049</v>
      </c>
      <c r="AB643" s="18">
        <v>0.20283360359216779</v>
      </c>
      <c r="AC643" s="18">
        <v>0.30326181862753782</v>
      </c>
      <c r="AD643" s="18">
        <v>0.52562618116712545</v>
      </c>
      <c r="AE643" s="18">
        <v>0.35569842115154959</v>
      </c>
      <c r="AG643" s="18">
        <v>0.1541203173858102</v>
      </c>
      <c r="AH643" s="18">
        <v>0.40939567436242702</v>
      </c>
    </row>
    <row r="644" spans="2:34" x14ac:dyDescent="0.35">
      <c r="B644" s="17" t="s">
        <v>205</v>
      </c>
      <c r="C644" s="18">
        <v>0.24845429382333789</v>
      </c>
      <c r="D644" s="18">
        <v>0.27417742109167542</v>
      </c>
      <c r="E644" s="18">
        <v>0.22107175821022221</v>
      </c>
      <c r="G644" s="18">
        <v>0.24736712944560471</v>
      </c>
      <c r="H644" s="18">
        <v>0.25134943438486612</v>
      </c>
      <c r="J644" s="18">
        <v>0.1702711900182923</v>
      </c>
      <c r="K644" s="18">
        <v>0.27652220336639771</v>
      </c>
      <c r="L644" s="18">
        <v>0.24784821202199769</v>
      </c>
      <c r="M644" s="18">
        <v>0.18608758993203031</v>
      </c>
      <c r="N644" s="18">
        <v>0.37782044693477429</v>
      </c>
      <c r="O644" s="18">
        <v>0.30209424694898068</v>
      </c>
      <c r="P644" s="18">
        <v>0.26386549479491211</v>
      </c>
      <c r="Q644" s="18">
        <v>0.27287509430595952</v>
      </c>
      <c r="R644" s="18">
        <v>0.2005263824279854</v>
      </c>
      <c r="S644" s="18">
        <v>0.24908735713618849</v>
      </c>
      <c r="T644" s="18">
        <v>0.24507706232420559</v>
      </c>
      <c r="U644" s="18">
        <v>0.2</v>
      </c>
      <c r="W644" s="18">
        <v>0.21537466434366551</v>
      </c>
      <c r="X644" s="18">
        <v>0.27678157898076672</v>
      </c>
      <c r="Y644" s="18">
        <v>0.1588719645916547</v>
      </c>
      <c r="Z644" s="18">
        <v>0.2761115393445342</v>
      </c>
      <c r="AA644" s="18">
        <v>0.49015269598070649</v>
      </c>
      <c r="AB644" s="18">
        <v>0.4007965026310561</v>
      </c>
      <c r="AC644" s="18">
        <v>0.23329298638690729</v>
      </c>
      <c r="AD644" s="18">
        <v>0.47437381883287433</v>
      </c>
      <c r="AE644" s="18">
        <v>0.27781133910051231</v>
      </c>
      <c r="AG644" s="18">
        <v>0.24312277936838689</v>
      </c>
      <c r="AH644" s="18">
        <v>0.33992517644515302</v>
      </c>
    </row>
    <row r="645" spans="2:34" x14ac:dyDescent="0.35">
      <c r="B645" s="17" t="s">
        <v>206</v>
      </c>
      <c r="C645" s="18">
        <v>0.18237992944178749</v>
      </c>
      <c r="D645" s="18">
        <v>0.16345465683283719</v>
      </c>
      <c r="E645" s="18">
        <v>0.20622466953125371</v>
      </c>
      <c r="G645" s="18">
        <v>0.18434107047690559</v>
      </c>
      <c r="H645" s="18">
        <v>0.17715737149752661</v>
      </c>
      <c r="J645" s="18">
        <v>9.1885788224309289E-2</v>
      </c>
      <c r="K645" s="18">
        <v>0.27340707894070249</v>
      </c>
      <c r="L645" s="18">
        <v>0.1319640724764044</v>
      </c>
      <c r="M645" s="18">
        <v>0.13510889258421011</v>
      </c>
      <c r="N645" s="18">
        <v>0.1167786175378433</v>
      </c>
      <c r="O645" s="18">
        <v>0.30186571936803819</v>
      </c>
      <c r="P645" s="18">
        <v>0.16386796936837081</v>
      </c>
      <c r="Q645" s="18">
        <v>0.18885764756760801</v>
      </c>
      <c r="R645" s="18">
        <v>0.2040282875858164</v>
      </c>
      <c r="S645" s="18">
        <v>0.17412972441877739</v>
      </c>
      <c r="T645" s="18">
        <v>0.1886565051553466</v>
      </c>
      <c r="U645" s="18">
        <v>0.22204029967238181</v>
      </c>
      <c r="W645" s="18">
        <v>0.18154871269511161</v>
      </c>
      <c r="X645" s="18">
        <v>0.28231022232225128</v>
      </c>
      <c r="Y645" s="18">
        <v>0.21665697767758069</v>
      </c>
      <c r="Z645" s="18">
        <v>0.1532886095221313</v>
      </c>
      <c r="AA645" s="18">
        <v>0</v>
      </c>
      <c r="AB645" s="18">
        <v>0.15772582980086919</v>
      </c>
      <c r="AC645" s="18">
        <v>7.9745291807812035E-2</v>
      </c>
      <c r="AD645" s="18">
        <v>0</v>
      </c>
      <c r="AE645" s="18">
        <v>0</v>
      </c>
      <c r="AG645" s="18">
        <v>0.18905006397988819</v>
      </c>
      <c r="AH645" s="18">
        <v>0</v>
      </c>
    </row>
    <row r="646" spans="2:34" x14ac:dyDescent="0.35">
      <c r="B646" s="17" t="s">
        <v>207</v>
      </c>
      <c r="C646" s="18">
        <v>7.0203517713061547E-2</v>
      </c>
      <c r="D646" s="18">
        <v>5.8753894455925472E-2</v>
      </c>
      <c r="E646" s="18">
        <v>7.9491113513353182E-2</v>
      </c>
      <c r="G646" s="18">
        <v>7.4964835710061808E-2</v>
      </c>
      <c r="H646" s="18">
        <v>5.7524032308847527E-2</v>
      </c>
      <c r="J646" s="18">
        <v>0.14964518385536779</v>
      </c>
      <c r="K646" s="18">
        <v>5.5136540636662533E-2</v>
      </c>
      <c r="L646" s="18">
        <v>2.7741077233918741E-2</v>
      </c>
      <c r="M646" s="18">
        <v>4.2591128407119837E-2</v>
      </c>
      <c r="N646" s="18">
        <v>0.14039267519705831</v>
      </c>
      <c r="O646" s="18">
        <v>0</v>
      </c>
      <c r="P646" s="18">
        <v>8.6633155258423009E-2</v>
      </c>
      <c r="Q646" s="18">
        <v>4.9365175335890923E-2</v>
      </c>
      <c r="R646" s="18">
        <v>7.6298799729570987E-2</v>
      </c>
      <c r="S646" s="18">
        <v>0.19927053081156409</v>
      </c>
      <c r="T646" s="18">
        <v>0.13299758025265301</v>
      </c>
      <c r="U646" s="18">
        <v>8.8979850163809091E-2</v>
      </c>
      <c r="W646" s="18">
        <v>8.5054485178806954E-2</v>
      </c>
      <c r="X646" s="18">
        <v>4.0447962665732001E-2</v>
      </c>
      <c r="Y646" s="18">
        <v>7.3865249704903532E-2</v>
      </c>
      <c r="Z646" s="18">
        <v>0.1002432995391685</v>
      </c>
      <c r="AA646" s="18">
        <v>7.3336803529808439E-2</v>
      </c>
      <c r="AB646" s="18">
        <v>0</v>
      </c>
      <c r="AC646" s="18">
        <v>3.7995283649251067E-2</v>
      </c>
      <c r="AD646" s="18">
        <v>0</v>
      </c>
      <c r="AE646" s="18">
        <v>6.0411967127390741E-2</v>
      </c>
      <c r="AG646" s="18">
        <v>7.1495690159239081E-2</v>
      </c>
      <c r="AH646" s="18">
        <v>4.1321756702035008E-2</v>
      </c>
    </row>
    <row r="647" spans="2:34" x14ac:dyDescent="0.35">
      <c r="B647" s="17" t="s">
        <v>66</v>
      </c>
      <c r="C647" s="18">
        <v>6.588273045243441E-2</v>
      </c>
      <c r="D647" s="18">
        <v>7.4766919260203957E-2</v>
      </c>
      <c r="E647" s="18">
        <v>5.7189515196860358E-2</v>
      </c>
      <c r="G647" s="18">
        <v>8.009259076563216E-2</v>
      </c>
      <c r="H647" s="18">
        <v>2.8041587191130601E-2</v>
      </c>
      <c r="J647" s="18">
        <v>8.1759836683825318E-2</v>
      </c>
      <c r="K647" s="18">
        <v>2.756827031833127E-2</v>
      </c>
      <c r="L647" s="18">
        <v>8.3097224814501339E-2</v>
      </c>
      <c r="M647" s="18">
        <v>0.13327393709985119</v>
      </c>
      <c r="N647" s="18">
        <v>4.6797558399019439E-2</v>
      </c>
      <c r="O647" s="18">
        <v>0.12739986513304419</v>
      </c>
      <c r="P647" s="18">
        <v>4.8015230059402288E-2</v>
      </c>
      <c r="Q647" s="18">
        <v>0</v>
      </c>
      <c r="R647" s="18">
        <v>1.8318358509127261E-2</v>
      </c>
      <c r="S647" s="18">
        <v>6.2156449047076491E-2</v>
      </c>
      <c r="T647" s="18">
        <v>3.1931005003349867E-2</v>
      </c>
      <c r="U647" s="18">
        <v>0.2</v>
      </c>
      <c r="W647" s="18">
        <v>0.1073594184879957</v>
      </c>
      <c r="X647" s="18">
        <v>3.6230519548427258E-2</v>
      </c>
      <c r="Y647" s="18">
        <v>6.226172445988766E-2</v>
      </c>
      <c r="Z647" s="18">
        <v>4.263212835390421E-2</v>
      </c>
      <c r="AA647" s="18">
        <v>0</v>
      </c>
      <c r="AB647" s="18">
        <v>0</v>
      </c>
      <c r="AC647" s="18">
        <v>0</v>
      </c>
      <c r="AD647" s="18">
        <v>0</v>
      </c>
      <c r="AE647" s="18">
        <v>0</v>
      </c>
      <c r="AG647" s="18">
        <v>6.8292242711816137E-2</v>
      </c>
      <c r="AH647" s="18">
        <v>0</v>
      </c>
    </row>
    <row r="648" spans="2:34" x14ac:dyDescent="0.35">
      <c r="B648" s="17" t="s">
        <v>65</v>
      </c>
      <c r="C648" s="18">
        <v>0.10204752966318439</v>
      </c>
      <c r="D648" s="18">
        <v>7.8917769870643376E-2</v>
      </c>
      <c r="E648" s="18">
        <v>0.1203315254972286</v>
      </c>
      <c r="G648" s="18">
        <v>0.12265659561524971</v>
      </c>
      <c r="H648" s="18">
        <v>4.7165173328587592E-2</v>
      </c>
      <c r="J648" s="18">
        <v>0.11738872316550759</v>
      </c>
      <c r="K648" s="18">
        <v>8.2704810954993796E-2</v>
      </c>
      <c r="L648" s="18">
        <v>0.11886910229411431</v>
      </c>
      <c r="M648" s="18">
        <v>0.17199223015988649</v>
      </c>
      <c r="N648" s="18">
        <v>4.6797558399019439E-2</v>
      </c>
      <c r="O648" s="18">
        <v>4.7294516682892328E-2</v>
      </c>
      <c r="P648" s="18">
        <v>8.3989839270369931E-2</v>
      </c>
      <c r="Q648" s="18">
        <v>0.1048442250814358</v>
      </c>
      <c r="R648" s="18">
        <v>0.10991015105476359</v>
      </c>
      <c r="S648" s="18">
        <v>4.9816826324624391E-2</v>
      </c>
      <c r="T648" s="18">
        <v>0.15701927862288831</v>
      </c>
      <c r="U648" s="18">
        <v>8.8979850163809091E-2</v>
      </c>
      <c r="W648" s="18">
        <v>0.17330700767464999</v>
      </c>
      <c r="X648" s="18">
        <v>8.7357381617580776E-2</v>
      </c>
      <c r="Y648" s="18">
        <v>5.3463719479958399E-2</v>
      </c>
      <c r="Z648" s="18">
        <v>2.5044225388547819E-2</v>
      </c>
      <c r="AA648" s="18">
        <v>3.8503575478674029E-2</v>
      </c>
      <c r="AB648" s="18">
        <v>0</v>
      </c>
      <c r="AC648" s="18">
        <v>0</v>
      </c>
      <c r="AD648" s="18">
        <v>0</v>
      </c>
      <c r="AE648" s="18">
        <v>0</v>
      </c>
      <c r="AG648" s="18">
        <v>0.1057796878793741</v>
      </c>
      <c r="AH648" s="18">
        <v>0</v>
      </c>
    </row>
    <row r="650" spans="2:34" ht="116" x14ac:dyDescent="0.35">
      <c r="B650" s="14" t="s">
        <v>215</v>
      </c>
    </row>
    <row r="651" spans="2:34" x14ac:dyDescent="0.35">
      <c r="B651" s="15" t="s">
        <v>18</v>
      </c>
    </row>
    <row r="652" spans="2:34" x14ac:dyDescent="0.35">
      <c r="B652" s="11" t="s">
        <v>59</v>
      </c>
      <c r="C652" s="16">
        <v>501</v>
      </c>
      <c r="D652" s="16">
        <v>264</v>
      </c>
      <c r="E652" s="16">
        <v>233</v>
      </c>
      <c r="G652" s="16">
        <v>355</v>
      </c>
      <c r="H652" s="16">
        <v>146</v>
      </c>
      <c r="J652" s="16">
        <v>48</v>
      </c>
      <c r="K652" s="16">
        <v>37</v>
      </c>
      <c r="L652" s="16">
        <v>103</v>
      </c>
      <c r="M652" s="16">
        <v>43</v>
      </c>
      <c r="N652" s="16">
        <v>21</v>
      </c>
      <c r="O652" s="16">
        <v>39</v>
      </c>
      <c r="P652" s="16">
        <v>59</v>
      </c>
      <c r="Q652" s="16">
        <v>39</v>
      </c>
      <c r="R652" s="16">
        <v>54</v>
      </c>
      <c r="S652" s="16">
        <v>19</v>
      </c>
      <c r="T652" s="16">
        <v>29</v>
      </c>
      <c r="U652" s="16">
        <v>10</v>
      </c>
      <c r="W652" s="16">
        <v>217</v>
      </c>
      <c r="X652" s="16">
        <v>72</v>
      </c>
      <c r="Y652" s="16">
        <v>67</v>
      </c>
      <c r="Z652" s="16">
        <v>52</v>
      </c>
      <c r="AA652" s="16">
        <v>28</v>
      </c>
      <c r="AB652" s="16">
        <v>18</v>
      </c>
      <c r="AC652" s="16">
        <v>24</v>
      </c>
      <c r="AD652" s="16">
        <v>6</v>
      </c>
      <c r="AE652" s="16">
        <v>14</v>
      </c>
      <c r="AG652" s="16">
        <v>478</v>
      </c>
      <c r="AH652" s="16">
        <v>20</v>
      </c>
    </row>
    <row r="653" spans="2:34" x14ac:dyDescent="0.35">
      <c r="B653" s="12" t="s">
        <v>60</v>
      </c>
      <c r="C653" s="16">
        <v>504</v>
      </c>
      <c r="D653" s="16">
        <v>262</v>
      </c>
      <c r="E653" s="16">
        <v>238</v>
      </c>
      <c r="G653" s="16">
        <v>366</v>
      </c>
      <c r="H653" s="16">
        <v>138</v>
      </c>
      <c r="J653" s="16">
        <v>39</v>
      </c>
      <c r="K653" s="16">
        <v>51</v>
      </c>
      <c r="L653" s="16">
        <v>91</v>
      </c>
      <c r="M653" s="16">
        <v>36</v>
      </c>
      <c r="N653" s="16">
        <v>16</v>
      </c>
      <c r="O653" s="16">
        <v>49</v>
      </c>
      <c r="P653" s="16">
        <v>78</v>
      </c>
      <c r="Q653" s="16">
        <v>37</v>
      </c>
      <c r="R653" s="16">
        <v>45</v>
      </c>
      <c r="S653" s="16">
        <v>14</v>
      </c>
      <c r="T653" s="16">
        <v>32</v>
      </c>
      <c r="U653" s="16">
        <v>13</v>
      </c>
      <c r="W653" s="16">
        <v>216</v>
      </c>
      <c r="X653" s="16">
        <v>88</v>
      </c>
      <c r="Y653" s="16">
        <v>79</v>
      </c>
      <c r="Z653" s="16">
        <v>45</v>
      </c>
      <c r="AA653" s="16">
        <v>24</v>
      </c>
      <c r="AB653" s="16">
        <v>15</v>
      </c>
      <c r="AC653" s="16">
        <v>19</v>
      </c>
      <c r="AD653" s="16">
        <v>5</v>
      </c>
      <c r="AE653" s="16">
        <v>10</v>
      </c>
      <c r="AG653" s="16">
        <v>486</v>
      </c>
      <c r="AH653" s="16">
        <v>15</v>
      </c>
    </row>
    <row r="654" spans="2:34" x14ac:dyDescent="0.35">
      <c r="B654" s="17" t="s">
        <v>216</v>
      </c>
      <c r="C654" s="18">
        <v>0.15672073614007059</v>
      </c>
      <c r="D654" s="18">
        <v>0.1394660445238925</v>
      </c>
      <c r="E654" s="18">
        <v>0.17471556125122761</v>
      </c>
      <c r="G654" s="18">
        <v>0.18719341795824909</v>
      </c>
      <c r="H654" s="18">
        <v>7.5571372752815461E-2</v>
      </c>
      <c r="J654" s="18">
        <v>0.14476825507709401</v>
      </c>
      <c r="K654" s="18">
        <v>0.11027308127332509</v>
      </c>
      <c r="L654" s="18">
        <v>0.16410637472760761</v>
      </c>
      <c r="M654" s="18">
        <v>0.233127208639792</v>
      </c>
      <c r="N654" s="18">
        <v>0.13652976841480141</v>
      </c>
      <c r="O654" s="18">
        <v>8.0105348450151895E-2</v>
      </c>
      <c r="P654" s="18">
        <v>0.1973475522137153</v>
      </c>
      <c r="Q654" s="18">
        <v>0.13564068715903521</v>
      </c>
      <c r="R654" s="18">
        <v>0.192258496103238</v>
      </c>
      <c r="S654" s="18">
        <v>9.9633652649248783E-2</v>
      </c>
      <c r="T654" s="18">
        <v>0.15748713241816209</v>
      </c>
      <c r="U654" s="18">
        <v>0.17795970032761821</v>
      </c>
      <c r="W654" s="18">
        <v>0.25397863799949277</v>
      </c>
      <c r="X654" s="18">
        <v>9.4347599742532567E-2</v>
      </c>
      <c r="Y654" s="18">
        <v>8.7425985442765516E-2</v>
      </c>
      <c r="Z654" s="18">
        <v>0.109597062750381</v>
      </c>
      <c r="AA654" s="18">
        <v>8.5554567603648449E-2</v>
      </c>
      <c r="AB654" s="18">
        <v>0</v>
      </c>
      <c r="AC654" s="18">
        <v>0</v>
      </c>
      <c r="AD654" s="18">
        <v>0</v>
      </c>
      <c r="AE654" s="18">
        <v>0</v>
      </c>
      <c r="AG654" s="18">
        <v>0.15852579152113089</v>
      </c>
      <c r="AH654" s="18">
        <v>0</v>
      </c>
    </row>
    <row r="655" spans="2:34" x14ac:dyDescent="0.35">
      <c r="B655" s="17" t="s">
        <v>217</v>
      </c>
      <c r="C655" s="18">
        <v>0.1508369292186458</v>
      </c>
      <c r="D655" s="18">
        <v>0.17257005973577019</v>
      </c>
      <c r="E655" s="18">
        <v>0.12492460937608429</v>
      </c>
      <c r="G655" s="18">
        <v>0.15770834738032741</v>
      </c>
      <c r="H655" s="18">
        <v>0.13253820471795411</v>
      </c>
      <c r="J655" s="18">
        <v>0.25975399146074452</v>
      </c>
      <c r="K655" s="18">
        <v>0.1004498448098219</v>
      </c>
      <c r="L655" s="18">
        <v>0.20377951888524509</v>
      </c>
      <c r="M655" s="18">
        <v>0.1181963805427261</v>
      </c>
      <c r="N655" s="18">
        <v>4.6797558399019439E-2</v>
      </c>
      <c r="O655" s="18">
        <v>0.1006986146538956</v>
      </c>
      <c r="P655" s="18">
        <v>0.13555212784638199</v>
      </c>
      <c r="Q655" s="18">
        <v>0.13134117239714699</v>
      </c>
      <c r="R655" s="18">
        <v>0.13865294715850371</v>
      </c>
      <c r="S655" s="18">
        <v>0.32358342890571712</v>
      </c>
      <c r="T655" s="18">
        <v>0.1037023216431642</v>
      </c>
      <c r="U655" s="18">
        <v>0.17795970032761821</v>
      </c>
      <c r="W655" s="18">
        <v>0.11982072670440121</v>
      </c>
      <c r="X655" s="18">
        <v>0.19600183137500721</v>
      </c>
      <c r="Y655" s="18">
        <v>0.12416161631847709</v>
      </c>
      <c r="Z655" s="18">
        <v>0.20229447886173191</v>
      </c>
      <c r="AA655" s="18">
        <v>0.16493814035205021</v>
      </c>
      <c r="AB655" s="18">
        <v>0.26056431987099937</v>
      </c>
      <c r="AC655" s="18">
        <v>0.15585445837565159</v>
      </c>
      <c r="AD655" s="18">
        <v>0.12281323737995981</v>
      </c>
      <c r="AE655" s="18">
        <v>0.2493398681643024</v>
      </c>
      <c r="AG655" s="18">
        <v>0.14989180175648231</v>
      </c>
      <c r="AH655" s="18">
        <v>0.2093573924903851</v>
      </c>
    </row>
    <row r="656" spans="2:34" x14ac:dyDescent="0.35">
      <c r="B656" s="17" t="s">
        <v>218</v>
      </c>
      <c r="C656" s="18">
        <v>0.246703756277139</v>
      </c>
      <c r="D656" s="18">
        <v>0.23862387739644611</v>
      </c>
      <c r="E656" s="18">
        <v>0.25967047382759878</v>
      </c>
      <c r="G656" s="18">
        <v>0.22377386486477019</v>
      </c>
      <c r="H656" s="18">
        <v>0.30776651740053262</v>
      </c>
      <c r="J656" s="18">
        <v>0.1123257473952656</v>
      </c>
      <c r="K656" s="18">
        <v>0.38426873065094269</v>
      </c>
      <c r="L656" s="18">
        <v>0.24509278149152469</v>
      </c>
      <c r="M656" s="18">
        <v>0.2331286468313204</v>
      </c>
      <c r="N656" s="18">
        <v>0.1391722389625101</v>
      </c>
      <c r="O656" s="18">
        <v>0.27474974983804751</v>
      </c>
      <c r="P656" s="18">
        <v>0.25300136993182493</v>
      </c>
      <c r="Q656" s="18">
        <v>0.33673010779813051</v>
      </c>
      <c r="R656" s="18">
        <v>0.20203847224090621</v>
      </c>
      <c r="S656" s="18">
        <v>0.13711408176448761</v>
      </c>
      <c r="T656" s="18">
        <v>0.31345413888751011</v>
      </c>
      <c r="U656" s="18">
        <v>0</v>
      </c>
      <c r="W656" s="18">
        <v>0.17372730731037661</v>
      </c>
      <c r="X656" s="18">
        <v>0.27317027240725239</v>
      </c>
      <c r="Y656" s="18">
        <v>0.2917537819650266</v>
      </c>
      <c r="Z656" s="18">
        <v>0.34588863716005469</v>
      </c>
      <c r="AA656" s="18">
        <v>0.36290130539598109</v>
      </c>
      <c r="AB656" s="18">
        <v>0.18383471874779869</v>
      </c>
      <c r="AC656" s="18">
        <v>0.3377746543793268</v>
      </c>
      <c r="AD656" s="18">
        <v>0.74642190713087619</v>
      </c>
      <c r="AE656" s="18">
        <v>0.17411764545693009</v>
      </c>
      <c r="AG656" s="18">
        <v>0.24298875213929649</v>
      </c>
      <c r="AH656" s="18">
        <v>0.35496606510274442</v>
      </c>
    </row>
    <row r="657" spans="2:34" x14ac:dyDescent="0.35">
      <c r="B657" s="17" t="s">
        <v>219</v>
      </c>
      <c r="C657" s="18">
        <v>0.18946634540885449</v>
      </c>
      <c r="D657" s="18">
        <v>0.215357864086485</v>
      </c>
      <c r="E657" s="18">
        <v>0.16408949852853691</v>
      </c>
      <c r="G657" s="18">
        <v>0.15139378244960211</v>
      </c>
      <c r="H657" s="18">
        <v>0.29085434483401318</v>
      </c>
      <c r="J657" s="18">
        <v>0.1239562019222013</v>
      </c>
      <c r="K657" s="18">
        <v>0.1323202188427369</v>
      </c>
      <c r="L657" s="18">
        <v>0.19130042527681379</v>
      </c>
      <c r="M657" s="18">
        <v>0.2121705648207238</v>
      </c>
      <c r="N657" s="18">
        <v>0.25288242888987522</v>
      </c>
      <c r="O657" s="18">
        <v>0.25887171978302498</v>
      </c>
      <c r="P657" s="18">
        <v>0.1235115069979474</v>
      </c>
      <c r="Q657" s="18">
        <v>0.1476477963184665</v>
      </c>
      <c r="R657" s="18">
        <v>0.24907714461089731</v>
      </c>
      <c r="S657" s="18">
        <v>0.20338266321469259</v>
      </c>
      <c r="T657" s="18">
        <v>0.25251851516204632</v>
      </c>
      <c r="U657" s="18">
        <v>0.33306044950857272</v>
      </c>
      <c r="W657" s="18">
        <v>0.13347409349128339</v>
      </c>
      <c r="X657" s="18">
        <v>0.15113324796438271</v>
      </c>
      <c r="Y657" s="18">
        <v>0.28491118047855279</v>
      </c>
      <c r="Z657" s="18">
        <v>0.2066518792057859</v>
      </c>
      <c r="AA657" s="18">
        <v>0.18094729705010101</v>
      </c>
      <c r="AB657" s="18">
        <v>0.39636989377677601</v>
      </c>
      <c r="AC657" s="18">
        <v>0.39457320082448732</v>
      </c>
      <c r="AD657" s="18">
        <v>0.130764855489164</v>
      </c>
      <c r="AE657" s="18">
        <v>0.30625537705735029</v>
      </c>
      <c r="AG657" s="18">
        <v>0.18865489998025359</v>
      </c>
      <c r="AH657" s="18">
        <v>0.25080028854272479</v>
      </c>
    </row>
    <row r="658" spans="2:34" x14ac:dyDescent="0.35">
      <c r="B658" s="17" t="s">
        <v>220</v>
      </c>
      <c r="C658" s="18">
        <v>5.8361243020480277E-2</v>
      </c>
      <c r="D658" s="18">
        <v>7.0367201787409822E-2</v>
      </c>
      <c r="E658" s="18">
        <v>4.6107154104715158E-2</v>
      </c>
      <c r="G658" s="18">
        <v>5.7894087532505523E-2</v>
      </c>
      <c r="H658" s="18">
        <v>5.9605287462587801E-2</v>
      </c>
      <c r="J658" s="18">
        <v>5.1005869882396623E-2</v>
      </c>
      <c r="K658" s="18">
        <v>2.5292646075721081E-2</v>
      </c>
      <c r="L658" s="18">
        <v>3.4147596343201567E-2</v>
      </c>
      <c r="M658" s="18">
        <v>6.4601271995566201E-2</v>
      </c>
      <c r="N658" s="18">
        <v>0.13652976841480141</v>
      </c>
      <c r="O658" s="18">
        <v>0.10884419070047489</v>
      </c>
      <c r="P658" s="18">
        <v>7.0628078571955577E-2</v>
      </c>
      <c r="Q658" s="18">
        <v>2.2420498330973381E-2</v>
      </c>
      <c r="R658" s="18">
        <v>5.327624978950575E-2</v>
      </c>
      <c r="S658" s="18">
        <v>6.2156449047076491E-2</v>
      </c>
      <c r="T658" s="18">
        <v>6.1226263612838637E-2</v>
      </c>
      <c r="U658" s="18">
        <v>0.11102014983619091</v>
      </c>
      <c r="W658" s="18">
        <v>3.8286372382290677E-2</v>
      </c>
      <c r="X658" s="18">
        <v>0.1025281433161363</v>
      </c>
      <c r="Y658" s="18">
        <v>1.8412352817462108E-2</v>
      </c>
      <c r="Z658" s="18">
        <v>9.2935813668142422E-2</v>
      </c>
      <c r="AA658" s="18">
        <v>0.13924968997828571</v>
      </c>
      <c r="AB658" s="18">
        <v>0.15923106760442579</v>
      </c>
      <c r="AC658" s="18">
        <v>3.8113882918588533E-2</v>
      </c>
      <c r="AD658" s="18">
        <v>0</v>
      </c>
      <c r="AE658" s="18">
        <v>0</v>
      </c>
      <c r="AG658" s="18">
        <v>6.0495673842714183E-2</v>
      </c>
      <c r="AH658" s="18">
        <v>0</v>
      </c>
    </row>
    <row r="659" spans="2:34" x14ac:dyDescent="0.35">
      <c r="B659" s="17" t="s">
        <v>221</v>
      </c>
      <c r="C659" s="18">
        <v>5.4090560028879797E-2</v>
      </c>
      <c r="D659" s="18">
        <v>5.966960383657334E-2</v>
      </c>
      <c r="E659" s="18">
        <v>4.8841340166706528E-2</v>
      </c>
      <c r="G659" s="18">
        <v>5.1318586489260298E-2</v>
      </c>
      <c r="H659" s="18">
        <v>6.1472381209195133E-2</v>
      </c>
      <c r="J659" s="18">
        <v>8.1226781805358778E-2</v>
      </c>
      <c r="K659" s="18">
        <v>7.5157198734100816E-2</v>
      </c>
      <c r="L659" s="18">
        <v>2.0196813902397331E-2</v>
      </c>
      <c r="M659" s="18">
        <v>0</v>
      </c>
      <c r="N659" s="18">
        <v>0.14769556172193399</v>
      </c>
      <c r="O659" s="18">
        <v>2.4665255720680311E-2</v>
      </c>
      <c r="P659" s="18">
        <v>5.1979685897435068E-2</v>
      </c>
      <c r="Q659" s="18">
        <v>0.1048442250814358</v>
      </c>
      <c r="R659" s="18">
        <v>0</v>
      </c>
      <c r="S659" s="18">
        <v>0.124312898094153</v>
      </c>
      <c r="T659" s="18">
        <v>0.1116116282762788</v>
      </c>
      <c r="U659" s="18">
        <v>0.11102014983619091</v>
      </c>
      <c r="W659" s="18">
        <v>5.8759656938964837E-2</v>
      </c>
      <c r="X659" s="18">
        <v>4.4914287189647122E-2</v>
      </c>
      <c r="Y659" s="18">
        <v>9.5417963857548582E-2</v>
      </c>
      <c r="Z659" s="18">
        <v>0</v>
      </c>
      <c r="AA659" s="18">
        <v>3.1989317850500389E-2</v>
      </c>
      <c r="AB659" s="18">
        <v>0</v>
      </c>
      <c r="AC659" s="18">
        <v>3.5688519852694708E-2</v>
      </c>
      <c r="AD659" s="18">
        <v>0</v>
      </c>
      <c r="AE659" s="18">
        <v>0.15681030040892749</v>
      </c>
      <c r="AG659" s="18">
        <v>5.2758362886790519E-2</v>
      </c>
      <c r="AH659" s="18">
        <v>0.1072581706900394</v>
      </c>
    </row>
    <row r="660" spans="2:34" x14ac:dyDescent="0.35">
      <c r="B660" s="17" t="s">
        <v>66</v>
      </c>
      <c r="C660" s="18">
        <v>0.14382042990593011</v>
      </c>
      <c r="D660" s="18">
        <v>0.103945348633423</v>
      </c>
      <c r="E660" s="18">
        <v>0.1816513627451308</v>
      </c>
      <c r="G660" s="18">
        <v>0.17071791332528549</v>
      </c>
      <c r="H660" s="18">
        <v>7.2191891622901724E-2</v>
      </c>
      <c r="J660" s="18">
        <v>0.22696315245693921</v>
      </c>
      <c r="K660" s="18">
        <v>0.17223827961335139</v>
      </c>
      <c r="L660" s="18">
        <v>0.1413764893732096</v>
      </c>
      <c r="M660" s="18">
        <v>0.13877592716987119</v>
      </c>
      <c r="N660" s="18">
        <v>0.14039267519705831</v>
      </c>
      <c r="O660" s="18">
        <v>0.15206512085372451</v>
      </c>
      <c r="P660" s="18">
        <v>0.16797967854073989</v>
      </c>
      <c r="Q660" s="18">
        <v>0.1213755129148112</v>
      </c>
      <c r="R660" s="18">
        <v>0.1646966900969489</v>
      </c>
      <c r="S660" s="18">
        <v>4.9816826324624391E-2</v>
      </c>
      <c r="T660" s="18">
        <v>0</v>
      </c>
      <c r="U660" s="18">
        <v>8.8979850163809091E-2</v>
      </c>
      <c r="W660" s="18">
        <v>0.22195320517319031</v>
      </c>
      <c r="X660" s="18">
        <v>0.1379046180050417</v>
      </c>
      <c r="Y660" s="18">
        <v>9.7917119120167401E-2</v>
      </c>
      <c r="Z660" s="18">
        <v>4.263212835390421E-2</v>
      </c>
      <c r="AA660" s="18">
        <v>3.4419681769433073E-2</v>
      </c>
      <c r="AB660" s="18">
        <v>0</v>
      </c>
      <c r="AC660" s="18">
        <v>3.7995283649251067E-2</v>
      </c>
      <c r="AD660" s="18">
        <v>0</v>
      </c>
      <c r="AE660" s="18">
        <v>0.1134768089124893</v>
      </c>
      <c r="AG660" s="18">
        <v>0.14668471787333201</v>
      </c>
      <c r="AH660" s="18">
        <v>7.7618083174106442E-2</v>
      </c>
    </row>
    <row r="661" spans="2:34" x14ac:dyDescent="0.35">
      <c r="C661" s="26">
        <f>SUM(C654:C656)</f>
        <v>0.55426142163585546</v>
      </c>
    </row>
    <row r="662" spans="2:34" ht="29" x14ac:dyDescent="0.35">
      <c r="B662" s="14" t="s">
        <v>222</v>
      </c>
    </row>
    <row r="663" spans="2:34" x14ac:dyDescent="0.35">
      <c r="B663" s="15" t="s">
        <v>18</v>
      </c>
    </row>
    <row r="664" spans="2:34" x14ac:dyDescent="0.35">
      <c r="B664" s="11" t="s">
        <v>59</v>
      </c>
      <c r="C664" s="16">
        <v>501</v>
      </c>
      <c r="D664" s="16">
        <v>264</v>
      </c>
      <c r="E664" s="16">
        <v>233</v>
      </c>
      <c r="G664" s="16">
        <v>355</v>
      </c>
      <c r="H664" s="16">
        <v>146</v>
      </c>
      <c r="J664" s="16">
        <v>48</v>
      </c>
      <c r="K664" s="16">
        <v>37</v>
      </c>
      <c r="L664" s="16">
        <v>103</v>
      </c>
      <c r="M664" s="16">
        <v>43</v>
      </c>
      <c r="N664" s="16">
        <v>21</v>
      </c>
      <c r="O664" s="16">
        <v>39</v>
      </c>
      <c r="P664" s="16">
        <v>59</v>
      </c>
      <c r="Q664" s="16">
        <v>39</v>
      </c>
      <c r="R664" s="16">
        <v>54</v>
      </c>
      <c r="S664" s="16">
        <v>19</v>
      </c>
      <c r="T664" s="16">
        <v>29</v>
      </c>
      <c r="U664" s="16">
        <v>10</v>
      </c>
      <c r="W664" s="16">
        <v>217</v>
      </c>
      <c r="X664" s="16">
        <v>72</v>
      </c>
      <c r="Y664" s="16">
        <v>67</v>
      </c>
      <c r="Z664" s="16">
        <v>52</v>
      </c>
      <c r="AA664" s="16">
        <v>28</v>
      </c>
      <c r="AB664" s="16">
        <v>18</v>
      </c>
      <c r="AC664" s="16">
        <v>24</v>
      </c>
      <c r="AD664" s="16">
        <v>6</v>
      </c>
      <c r="AE664" s="16">
        <v>14</v>
      </c>
      <c r="AG664" s="16">
        <v>478</v>
      </c>
      <c r="AH664" s="16">
        <v>20</v>
      </c>
    </row>
    <row r="665" spans="2:34" x14ac:dyDescent="0.35">
      <c r="B665" s="12" t="s">
        <v>60</v>
      </c>
      <c r="C665" s="16">
        <v>504</v>
      </c>
      <c r="D665" s="16">
        <v>262</v>
      </c>
      <c r="E665" s="16">
        <v>238</v>
      </c>
      <c r="G665" s="16">
        <v>366</v>
      </c>
      <c r="H665" s="16">
        <v>138</v>
      </c>
      <c r="J665" s="16">
        <v>39</v>
      </c>
      <c r="K665" s="16">
        <v>51</v>
      </c>
      <c r="L665" s="16">
        <v>91</v>
      </c>
      <c r="M665" s="16">
        <v>36</v>
      </c>
      <c r="N665" s="16">
        <v>16</v>
      </c>
      <c r="O665" s="16">
        <v>49</v>
      </c>
      <c r="P665" s="16">
        <v>78</v>
      </c>
      <c r="Q665" s="16">
        <v>37</v>
      </c>
      <c r="R665" s="16">
        <v>45</v>
      </c>
      <c r="S665" s="16">
        <v>14</v>
      </c>
      <c r="T665" s="16">
        <v>32</v>
      </c>
      <c r="U665" s="16">
        <v>13</v>
      </c>
      <c r="W665" s="16">
        <v>216</v>
      </c>
      <c r="X665" s="16">
        <v>88</v>
      </c>
      <c r="Y665" s="16">
        <v>79</v>
      </c>
      <c r="Z665" s="16">
        <v>45</v>
      </c>
      <c r="AA665" s="16">
        <v>24</v>
      </c>
      <c r="AB665" s="16">
        <v>15</v>
      </c>
      <c r="AC665" s="16">
        <v>19</v>
      </c>
      <c r="AD665" s="16">
        <v>5</v>
      </c>
      <c r="AE665" s="16">
        <v>10</v>
      </c>
      <c r="AG665" s="16">
        <v>486</v>
      </c>
      <c r="AH665" s="16">
        <v>15</v>
      </c>
    </row>
    <row r="666" spans="2:34" x14ac:dyDescent="0.35">
      <c r="B666" s="17" t="s">
        <v>216</v>
      </c>
      <c r="C666" s="18">
        <v>0.12935910335041231</v>
      </c>
      <c r="D666" s="18">
        <v>0.1140918197666413</v>
      </c>
      <c r="E666" s="18">
        <v>0.1394380986323227</v>
      </c>
      <c r="G666" s="18">
        <v>0.16486957840683891</v>
      </c>
      <c r="H666" s="18">
        <v>3.4793995441564883E-2</v>
      </c>
      <c r="J666" s="18">
        <v>0.12716967591751341</v>
      </c>
      <c r="K666" s="18">
        <v>0.13784135159165631</v>
      </c>
      <c r="L666" s="18">
        <v>0.11886910229411431</v>
      </c>
      <c r="M666" s="18">
        <v>0.1664902400898664</v>
      </c>
      <c r="N666" s="18">
        <v>0.14039267519705831</v>
      </c>
      <c r="O666" s="18">
        <v>7.3995767162040912E-2</v>
      </c>
      <c r="P666" s="18">
        <v>0.13068392947979249</v>
      </c>
      <c r="Q666" s="18">
        <v>0.1109580994910897</v>
      </c>
      <c r="R666" s="18">
        <v>0.21057685461236531</v>
      </c>
      <c r="S666" s="18">
        <v>9.5521520246120262E-2</v>
      </c>
      <c r="T666" s="18">
        <v>0.15701927862288831</v>
      </c>
      <c r="U666" s="18">
        <v>0</v>
      </c>
      <c r="W666" s="18">
        <v>0.2255557907524372</v>
      </c>
      <c r="X666" s="18">
        <v>0.1000038719863274</v>
      </c>
      <c r="Y666" s="18">
        <v>5.4678015881059777E-2</v>
      </c>
      <c r="Z666" s="18">
        <v>4.0320978093363782E-2</v>
      </c>
      <c r="AA666" s="18">
        <v>3.8503575478674029E-2</v>
      </c>
      <c r="AB666" s="18">
        <v>0</v>
      </c>
      <c r="AC666" s="18">
        <v>0</v>
      </c>
      <c r="AD666" s="18">
        <v>0</v>
      </c>
      <c r="AE666" s="18">
        <v>5.6738404456244632E-2</v>
      </c>
      <c r="AG666" s="18">
        <v>0.1328923108439421</v>
      </c>
      <c r="AH666" s="18">
        <v>3.8809041587053221E-2</v>
      </c>
    </row>
    <row r="667" spans="2:34" x14ac:dyDescent="0.35">
      <c r="B667" s="17" t="s">
        <v>223</v>
      </c>
      <c r="C667" s="18">
        <v>0.15107397725803029</v>
      </c>
      <c r="D667" s="18">
        <v>0.1322821224231881</v>
      </c>
      <c r="E667" s="18">
        <v>0.17425516156577001</v>
      </c>
      <c r="G667" s="18">
        <v>0.16700334578423709</v>
      </c>
      <c r="H667" s="18">
        <v>0.10865374910825459</v>
      </c>
      <c r="J667" s="18">
        <v>0.1341092486581435</v>
      </c>
      <c r="K667" s="18">
        <v>8.7006914669577537E-2</v>
      </c>
      <c r="L667" s="18">
        <v>0.10411731942244611</v>
      </c>
      <c r="M667" s="18">
        <v>0.14427791723989131</v>
      </c>
      <c r="N667" s="18">
        <v>7.6920023411331542E-2</v>
      </c>
      <c r="O667" s="18">
        <v>0.26498130107113588</v>
      </c>
      <c r="P667" s="18">
        <v>0.16797967854073989</v>
      </c>
      <c r="Q667" s="18">
        <v>0.16032327482698061</v>
      </c>
      <c r="R667" s="18">
        <v>6.5067337447740015E-2</v>
      </c>
      <c r="S667" s="18">
        <v>0.26553911226176907</v>
      </c>
      <c r="T667" s="18">
        <v>0.2044782570050924</v>
      </c>
      <c r="U667" s="18">
        <v>0.37795970032761822</v>
      </c>
      <c r="W667" s="18">
        <v>0.19248024876951919</v>
      </c>
      <c r="X667" s="18">
        <v>0.17987676414572751</v>
      </c>
      <c r="Y667" s="18">
        <v>7.3297833165555007E-2</v>
      </c>
      <c r="Z667" s="18">
        <v>8.059234917122135E-2</v>
      </c>
      <c r="AA667" s="18">
        <v>8.9342982182979216E-2</v>
      </c>
      <c r="AB667" s="18">
        <v>0.24182163864204059</v>
      </c>
      <c r="AC667" s="18">
        <v>4.8693571631906532E-2</v>
      </c>
      <c r="AD667" s="18">
        <v>0.24981135961026929</v>
      </c>
      <c r="AE667" s="18">
        <v>5.3293711202148659E-2</v>
      </c>
      <c r="AG667" s="18">
        <v>0.15125574827737209</v>
      </c>
      <c r="AH667" s="18">
        <v>0.1153933818269469</v>
      </c>
    </row>
    <row r="668" spans="2:34" x14ac:dyDescent="0.35">
      <c r="B668" s="17" t="s">
        <v>224</v>
      </c>
      <c r="C668" s="18">
        <v>0.2308027044297698</v>
      </c>
      <c r="D668" s="18">
        <v>0.238601297702871</v>
      </c>
      <c r="E668" s="18">
        <v>0.22155059879830619</v>
      </c>
      <c r="G668" s="18">
        <v>0.2046236754094426</v>
      </c>
      <c r="H668" s="18">
        <v>0.30051798422600717</v>
      </c>
      <c r="J668" s="18">
        <v>0.181901644545228</v>
      </c>
      <c r="K668" s="18">
        <v>0.2444008995873129</v>
      </c>
      <c r="L668" s="18">
        <v>0.26252484123462683</v>
      </c>
      <c r="M668" s="18">
        <v>0.2072478512041557</v>
      </c>
      <c r="N668" s="18">
        <v>0.20608487049085569</v>
      </c>
      <c r="O668" s="18">
        <v>0.16428428342994639</v>
      </c>
      <c r="P668" s="18">
        <v>0.25300136993182493</v>
      </c>
      <c r="Q668" s="18">
        <v>0.22373458288212461</v>
      </c>
      <c r="R668" s="18">
        <v>0.29814642411686931</v>
      </c>
      <c r="S668" s="18">
        <v>0.1412262141676161</v>
      </c>
      <c r="T668" s="18">
        <v>0.26646301430057978</v>
      </c>
      <c r="U668" s="18">
        <v>0.11102014983619091</v>
      </c>
      <c r="W668" s="18">
        <v>0.15665960483261721</v>
      </c>
      <c r="X668" s="18">
        <v>0.26870407573711591</v>
      </c>
      <c r="Y668" s="18">
        <v>0.2578296850010412</v>
      </c>
      <c r="Z668" s="18">
        <v>0.37415222136186921</v>
      </c>
      <c r="AA668" s="18">
        <v>0.23042865309400809</v>
      </c>
      <c r="AB668" s="18">
        <v>0.2851679710143723</v>
      </c>
      <c r="AC668" s="18">
        <v>0.41362095693707879</v>
      </c>
      <c r="AD668" s="18">
        <v>0.2166108411134009</v>
      </c>
      <c r="AE668" s="18">
        <v>0.1000718959526829</v>
      </c>
      <c r="AG668" s="18">
        <v>0.23109188581678081</v>
      </c>
      <c r="AH668" s="18">
        <v>0.13689825820597229</v>
      </c>
    </row>
    <row r="669" spans="2:34" x14ac:dyDescent="0.35">
      <c r="B669" s="17" t="s">
        <v>225</v>
      </c>
      <c r="C669" s="18">
        <v>0.1747534423838345</v>
      </c>
      <c r="D669" s="18">
        <v>0.1854491150920613</v>
      </c>
      <c r="E669" s="18">
        <v>0.16586278957031711</v>
      </c>
      <c r="G669" s="18">
        <v>0.13711592246356991</v>
      </c>
      <c r="H669" s="18">
        <v>0.27498291346316028</v>
      </c>
      <c r="J669" s="18">
        <v>0.14983123084733599</v>
      </c>
      <c r="K669" s="18">
        <v>0.21300033530129039</v>
      </c>
      <c r="L669" s="18">
        <v>0.26304241450507998</v>
      </c>
      <c r="M669" s="18">
        <v>0.1609896882113748</v>
      </c>
      <c r="N669" s="18">
        <v>0.24901952210761821</v>
      </c>
      <c r="O669" s="18">
        <v>0.1966803961463639</v>
      </c>
      <c r="P669" s="18">
        <v>0.1008996947734877</v>
      </c>
      <c r="Q669" s="18">
        <v>0.13111650848509099</v>
      </c>
      <c r="R669" s="18">
        <v>9.1259506762946183E-2</v>
      </c>
      <c r="S669" s="18">
        <v>0.23217404106272541</v>
      </c>
      <c r="T669" s="18">
        <v>0.15936124654585779</v>
      </c>
      <c r="U669" s="18">
        <v>0.17795970032761821</v>
      </c>
      <c r="W669" s="18">
        <v>8.7618520436456002E-2</v>
      </c>
      <c r="X669" s="18">
        <v>0.17543593455875561</v>
      </c>
      <c r="Y669" s="18">
        <v>0.26101727428978699</v>
      </c>
      <c r="Z669" s="18">
        <v>0.28934775508817151</v>
      </c>
      <c r="AA669" s="18">
        <v>0.35544240035941421</v>
      </c>
      <c r="AB669" s="18">
        <v>0.20998124326722289</v>
      </c>
      <c r="AC669" s="18">
        <v>0.16012801568235979</v>
      </c>
      <c r="AD669" s="18">
        <v>0.40281294378716581</v>
      </c>
      <c r="AE669" s="18">
        <v>0.33050387359379169</v>
      </c>
      <c r="AG669" s="18">
        <v>0.17023868084603971</v>
      </c>
      <c r="AH669" s="18">
        <v>0.35335357426224528</v>
      </c>
    </row>
    <row r="670" spans="2:34" x14ac:dyDescent="0.35">
      <c r="B670" s="17" t="s">
        <v>226</v>
      </c>
      <c r="C670" s="18">
        <v>8.06980802118097E-2</v>
      </c>
      <c r="D670" s="18">
        <v>0.1097271450542725</v>
      </c>
      <c r="E670" s="18">
        <v>5.0072003586825731E-2</v>
      </c>
      <c r="G670" s="18">
        <v>6.1486695909227423E-2</v>
      </c>
      <c r="H670" s="18">
        <v>0.1318583822569169</v>
      </c>
      <c r="J670" s="18">
        <v>7.6508804823594928E-2</v>
      </c>
      <c r="K670" s="18">
        <v>0.1247726066218439</v>
      </c>
      <c r="L670" s="18">
        <v>6.4199246753818204E-2</v>
      </c>
      <c r="M670" s="18">
        <v>0.1119129347577253</v>
      </c>
      <c r="N670" s="18">
        <v>0.14039267519705831</v>
      </c>
      <c r="O670" s="18">
        <v>4.7294516682892328E-2</v>
      </c>
      <c r="P670" s="18">
        <v>3.1592756051511857E-2</v>
      </c>
      <c r="Q670" s="18">
        <v>2.2420498330973381E-2</v>
      </c>
      <c r="R670" s="18">
        <v>0.1201678527244212</v>
      </c>
      <c r="S670" s="18">
        <v>0.20338266321469259</v>
      </c>
      <c r="T670" s="18">
        <v>6.9135570245953223E-2</v>
      </c>
      <c r="U670" s="18">
        <v>0.22204029967238181</v>
      </c>
      <c r="W670" s="18">
        <v>2.700584224407538E-2</v>
      </c>
      <c r="X670" s="18">
        <v>7.1795607426138497E-2</v>
      </c>
      <c r="Y670" s="18">
        <v>0.1166643915635279</v>
      </c>
      <c r="Z670" s="18">
        <v>7.0290740837814572E-2</v>
      </c>
      <c r="AA670" s="18">
        <v>0.219873389264991</v>
      </c>
      <c r="AB670" s="18">
        <v>0.15772582980086919</v>
      </c>
      <c r="AC670" s="18">
        <v>0.22298692785300209</v>
      </c>
      <c r="AD670" s="18">
        <v>0.130764855489164</v>
      </c>
      <c r="AE670" s="18">
        <v>0.34591530588264252</v>
      </c>
      <c r="AG670" s="18">
        <v>7.5071416244069669E-2</v>
      </c>
      <c r="AH670" s="18">
        <v>0.27792766094367588</v>
      </c>
    </row>
    <row r="671" spans="2:34" x14ac:dyDescent="0.35">
      <c r="B671" s="17" t="s">
        <v>227</v>
      </c>
      <c r="C671" s="18">
        <v>3.9907157321377992E-2</v>
      </c>
      <c r="D671" s="18">
        <v>5.8424729629484258E-2</v>
      </c>
      <c r="E671" s="18">
        <v>2.0179903055277889E-2</v>
      </c>
      <c r="G671" s="18">
        <v>3.3171992778566507E-2</v>
      </c>
      <c r="H671" s="18">
        <v>5.7843035699877601E-2</v>
      </c>
      <c r="J671" s="18">
        <v>6.6821246512629634E-2</v>
      </c>
      <c r="K671" s="18">
        <v>2.756827031833127E-2</v>
      </c>
      <c r="L671" s="18">
        <v>2.6444366221063831E-2</v>
      </c>
      <c r="M671" s="18">
        <v>0</v>
      </c>
      <c r="N671" s="18">
        <v>0</v>
      </c>
      <c r="O671" s="18">
        <v>4.7294516682892328E-2</v>
      </c>
      <c r="P671" s="18">
        <v>5.5944141735467842E-2</v>
      </c>
      <c r="Q671" s="18">
        <v>5.3216960408572787E-2</v>
      </c>
      <c r="R671" s="18">
        <v>3.3445801467457729E-2</v>
      </c>
      <c r="S671" s="18">
        <v>6.2156449047076491E-2</v>
      </c>
      <c r="T671" s="18">
        <v>7.9680623272928894E-2</v>
      </c>
      <c r="U671" s="18">
        <v>0</v>
      </c>
      <c r="W671" s="18">
        <v>2.19351166418493E-2</v>
      </c>
      <c r="X671" s="18">
        <v>9.9236106294382249E-3</v>
      </c>
      <c r="Y671" s="18">
        <v>8.6801887196594221E-2</v>
      </c>
      <c r="Z671" s="18">
        <v>5.9713404834603939E-2</v>
      </c>
      <c r="AA671" s="18">
        <v>3.1989317850500389E-2</v>
      </c>
      <c r="AB671" s="18">
        <v>0.1053033172754949</v>
      </c>
      <c r="AC671" s="18">
        <v>7.7285263947826352E-2</v>
      </c>
      <c r="AD671" s="18">
        <v>0</v>
      </c>
      <c r="AE671" s="18">
        <v>0.1134768089124893</v>
      </c>
      <c r="AG671" s="18">
        <v>3.897105173366263E-2</v>
      </c>
      <c r="AH671" s="18">
        <v>7.7618083174106442E-2</v>
      </c>
    </row>
    <row r="672" spans="2:34" x14ac:dyDescent="0.35">
      <c r="B672" s="17" t="s">
        <v>66</v>
      </c>
      <c r="C672" s="18">
        <v>0.1934055350447654</v>
      </c>
      <c r="D672" s="18">
        <v>0.16142377033148139</v>
      </c>
      <c r="E672" s="18">
        <v>0.22864144479118051</v>
      </c>
      <c r="G672" s="18">
        <v>0.23172878924811791</v>
      </c>
      <c r="H672" s="18">
        <v>9.1349939804218475E-2</v>
      </c>
      <c r="J672" s="18">
        <v>0.26365814869555459</v>
      </c>
      <c r="K672" s="18">
        <v>0.16540962190998759</v>
      </c>
      <c r="L672" s="18">
        <v>0.1608027095688504</v>
      </c>
      <c r="M672" s="18">
        <v>0.2090813684969863</v>
      </c>
      <c r="N672" s="18">
        <v>0.18719023359607781</v>
      </c>
      <c r="O672" s="18">
        <v>0.2054692188247278</v>
      </c>
      <c r="P672" s="18">
        <v>0.2598984294871754</v>
      </c>
      <c r="Q672" s="18">
        <v>0.29823007557516729</v>
      </c>
      <c r="R672" s="18">
        <v>0.18133622286820009</v>
      </c>
      <c r="S672" s="18">
        <v>0</v>
      </c>
      <c r="T672" s="18">
        <v>6.3862010006699749E-2</v>
      </c>
      <c r="U672" s="18">
        <v>0.11102014983619091</v>
      </c>
      <c r="W672" s="18">
        <v>0.28874487632304568</v>
      </c>
      <c r="X672" s="18">
        <v>0.19426013551649701</v>
      </c>
      <c r="Y672" s="18">
        <v>0.14971091290243491</v>
      </c>
      <c r="Z672" s="18">
        <v>8.558255061295568E-2</v>
      </c>
      <c r="AA672" s="18">
        <v>3.4419681769433073E-2</v>
      </c>
      <c r="AB672" s="18">
        <v>0</v>
      </c>
      <c r="AC672" s="18">
        <v>7.7285263947826352E-2</v>
      </c>
      <c r="AD672" s="18">
        <v>0</v>
      </c>
      <c r="AE672" s="18">
        <v>0</v>
      </c>
      <c r="AG672" s="18">
        <v>0.20047890623813289</v>
      </c>
      <c r="AH672" s="18">
        <v>0</v>
      </c>
    </row>
    <row r="674" spans="2:34" ht="203" x14ac:dyDescent="0.35">
      <c r="B674" s="14" t="s">
        <v>228</v>
      </c>
    </row>
    <row r="675" spans="2:34" x14ac:dyDescent="0.35">
      <c r="B675" s="15" t="s">
        <v>18</v>
      </c>
    </row>
    <row r="676" spans="2:34" x14ac:dyDescent="0.35">
      <c r="B676" s="11" t="s">
        <v>59</v>
      </c>
      <c r="C676" s="16">
        <v>501</v>
      </c>
      <c r="D676" s="16">
        <v>264</v>
      </c>
      <c r="E676" s="16">
        <v>233</v>
      </c>
      <c r="G676" s="16">
        <v>355</v>
      </c>
      <c r="H676" s="16">
        <v>146</v>
      </c>
      <c r="J676" s="16">
        <v>48</v>
      </c>
      <c r="K676" s="16">
        <v>37</v>
      </c>
      <c r="L676" s="16">
        <v>103</v>
      </c>
      <c r="M676" s="16">
        <v>43</v>
      </c>
      <c r="N676" s="16">
        <v>21</v>
      </c>
      <c r="O676" s="16">
        <v>39</v>
      </c>
      <c r="P676" s="16">
        <v>59</v>
      </c>
      <c r="Q676" s="16">
        <v>39</v>
      </c>
      <c r="R676" s="16">
        <v>54</v>
      </c>
      <c r="S676" s="16">
        <v>19</v>
      </c>
      <c r="T676" s="16">
        <v>29</v>
      </c>
      <c r="U676" s="16">
        <v>10</v>
      </c>
      <c r="W676" s="16">
        <v>217</v>
      </c>
      <c r="X676" s="16">
        <v>72</v>
      </c>
      <c r="Y676" s="16">
        <v>67</v>
      </c>
      <c r="Z676" s="16">
        <v>52</v>
      </c>
      <c r="AA676" s="16">
        <v>28</v>
      </c>
      <c r="AB676" s="16">
        <v>18</v>
      </c>
      <c r="AC676" s="16">
        <v>24</v>
      </c>
      <c r="AD676" s="16">
        <v>6</v>
      </c>
      <c r="AE676" s="16">
        <v>14</v>
      </c>
      <c r="AG676" s="16">
        <v>478</v>
      </c>
      <c r="AH676" s="16">
        <v>20</v>
      </c>
    </row>
    <row r="677" spans="2:34" x14ac:dyDescent="0.35">
      <c r="B677" s="12" t="s">
        <v>60</v>
      </c>
      <c r="C677" s="16">
        <v>504</v>
      </c>
      <c r="D677" s="16">
        <v>262</v>
      </c>
      <c r="E677" s="16">
        <v>238</v>
      </c>
      <c r="G677" s="16">
        <v>366</v>
      </c>
      <c r="H677" s="16">
        <v>138</v>
      </c>
      <c r="J677" s="16">
        <v>39</v>
      </c>
      <c r="K677" s="16">
        <v>51</v>
      </c>
      <c r="L677" s="16">
        <v>91</v>
      </c>
      <c r="M677" s="16">
        <v>36</v>
      </c>
      <c r="N677" s="16">
        <v>16</v>
      </c>
      <c r="O677" s="16">
        <v>49</v>
      </c>
      <c r="P677" s="16">
        <v>78</v>
      </c>
      <c r="Q677" s="16">
        <v>37</v>
      </c>
      <c r="R677" s="16">
        <v>45</v>
      </c>
      <c r="S677" s="16">
        <v>14</v>
      </c>
      <c r="T677" s="16">
        <v>32</v>
      </c>
      <c r="U677" s="16">
        <v>13</v>
      </c>
      <c r="W677" s="16">
        <v>216</v>
      </c>
      <c r="X677" s="16">
        <v>88</v>
      </c>
      <c r="Y677" s="16">
        <v>79</v>
      </c>
      <c r="Z677" s="16">
        <v>45</v>
      </c>
      <c r="AA677" s="16">
        <v>24</v>
      </c>
      <c r="AB677" s="16">
        <v>15</v>
      </c>
      <c r="AC677" s="16">
        <v>19</v>
      </c>
      <c r="AD677" s="16">
        <v>5</v>
      </c>
      <c r="AE677" s="16">
        <v>10</v>
      </c>
      <c r="AG677" s="16">
        <v>486</v>
      </c>
      <c r="AH677" s="16">
        <v>15</v>
      </c>
    </row>
    <row r="678" spans="2:34" x14ac:dyDescent="0.35">
      <c r="B678" s="17" t="s">
        <v>78</v>
      </c>
      <c r="C678" s="18">
        <v>0.1074981516072477</v>
      </c>
      <c r="D678" s="18">
        <v>0.10107232958985859</v>
      </c>
      <c r="E678" s="18">
        <v>0.1163464628036945</v>
      </c>
      <c r="G678" s="18">
        <v>9.2479368373285423E-2</v>
      </c>
      <c r="H678" s="18">
        <v>0.14749347284478201</v>
      </c>
      <c r="J678" s="18">
        <v>0.1078872118465105</v>
      </c>
      <c r="K678" s="18">
        <v>0.134846772831517</v>
      </c>
      <c r="L678" s="18">
        <v>7.0424508033627722E-2</v>
      </c>
      <c r="M678" s="18">
        <v>0.1202320770970855</v>
      </c>
      <c r="N678" s="18">
        <v>4.6797558399019439E-2</v>
      </c>
      <c r="O678" s="18">
        <v>4.9330511441360622E-2</v>
      </c>
      <c r="P678" s="18">
        <v>0.13276416799369661</v>
      </c>
      <c r="Q678" s="18">
        <v>0.1150345484758276</v>
      </c>
      <c r="R678" s="18">
        <v>0.12271430681827319</v>
      </c>
      <c r="S678" s="18">
        <v>4.5704693921495863E-2</v>
      </c>
      <c r="T678" s="18">
        <v>0.20787249708160219</v>
      </c>
      <c r="U678" s="18">
        <v>0.11102014983619091</v>
      </c>
      <c r="W678" s="18">
        <v>8.4166698109120586E-2</v>
      </c>
      <c r="X678" s="18">
        <v>8.5247281837207076E-2</v>
      </c>
      <c r="Y678" s="18">
        <v>0.13326104424638341</v>
      </c>
      <c r="Z678" s="18">
        <v>0.11318670271462471</v>
      </c>
      <c r="AA678" s="18">
        <v>7.9040309975474815E-2</v>
      </c>
      <c r="AB678" s="18">
        <v>0</v>
      </c>
      <c r="AC678" s="18">
        <v>0.2153682921668052</v>
      </c>
      <c r="AD678" s="18">
        <v>0.38057621509943329</v>
      </c>
      <c r="AE678" s="18">
        <v>0.30607827262054699</v>
      </c>
      <c r="AG678" s="18">
        <v>9.7329555753046137E-2</v>
      </c>
      <c r="AH678" s="18">
        <v>0.3296196579751911</v>
      </c>
    </row>
    <row r="679" spans="2:34" x14ac:dyDescent="0.35">
      <c r="B679" s="17" t="s">
        <v>131</v>
      </c>
      <c r="C679" s="18">
        <v>0.26700262200235209</v>
      </c>
      <c r="D679" s="18">
        <v>0.31100255567086288</v>
      </c>
      <c r="E679" s="18">
        <v>0.2229699949364865</v>
      </c>
      <c r="G679" s="18">
        <v>0.24466636804008809</v>
      </c>
      <c r="H679" s="18">
        <v>0.32648451467950063</v>
      </c>
      <c r="J679" s="18">
        <v>0.2839167168435201</v>
      </c>
      <c r="K679" s="18">
        <v>0.2671669916742539</v>
      </c>
      <c r="L679" s="18">
        <v>0.2799462321132245</v>
      </c>
      <c r="M679" s="18">
        <v>0.35054357165906569</v>
      </c>
      <c r="N679" s="18">
        <v>0.30740883087653981</v>
      </c>
      <c r="O679" s="18">
        <v>0.18219671123073111</v>
      </c>
      <c r="P679" s="18">
        <v>0.26900383714858828</v>
      </c>
      <c r="Q679" s="18">
        <v>0.23007152306892889</v>
      </c>
      <c r="R679" s="18">
        <v>0.24671573599019481</v>
      </c>
      <c r="S679" s="18">
        <v>0.31124380618326503</v>
      </c>
      <c r="T679" s="18">
        <v>0.21795176376483541</v>
      </c>
      <c r="U679" s="18">
        <v>0.40000000000000008</v>
      </c>
      <c r="W679" s="18">
        <v>0.15179928545537841</v>
      </c>
      <c r="X679" s="18">
        <v>0.36265188478786892</v>
      </c>
      <c r="Y679" s="18">
        <v>0.37451347775703148</v>
      </c>
      <c r="Z679" s="18">
        <v>0.39057234975844862</v>
      </c>
      <c r="AA679" s="18">
        <v>0.26641178120279241</v>
      </c>
      <c r="AB679" s="18">
        <v>0.33027574480567079</v>
      </c>
      <c r="AC679" s="18">
        <v>0.37948958446471481</v>
      </c>
      <c r="AD679" s="18">
        <v>0.40281294378716581</v>
      </c>
      <c r="AE679" s="18">
        <v>0.21739937197312159</v>
      </c>
      <c r="AG679" s="18">
        <v>0.26824942616522202</v>
      </c>
      <c r="AH679" s="18">
        <v>0.2759901490981736</v>
      </c>
    </row>
    <row r="680" spans="2:34" x14ac:dyDescent="0.35">
      <c r="B680" s="17" t="s">
        <v>229</v>
      </c>
      <c r="C680" s="18">
        <v>0.22380683030652981</v>
      </c>
      <c r="D680" s="18">
        <v>0.23044307951842241</v>
      </c>
      <c r="E680" s="18">
        <v>0.21213158173766511</v>
      </c>
      <c r="G680" s="18">
        <v>0.2248062020338493</v>
      </c>
      <c r="H680" s="18">
        <v>0.22114548333539419</v>
      </c>
      <c r="J680" s="18">
        <v>0.19674224053397699</v>
      </c>
      <c r="K680" s="18">
        <v>0.18998331346817951</v>
      </c>
      <c r="L680" s="18">
        <v>0.22439093337831431</v>
      </c>
      <c r="M680" s="18">
        <v>0.15181922536416531</v>
      </c>
      <c r="N680" s="18">
        <v>0.22583602136781369</v>
      </c>
      <c r="O680" s="18">
        <v>0.33286908395777198</v>
      </c>
      <c r="P680" s="18">
        <v>0.1653373988407805</v>
      </c>
      <c r="Q680" s="18">
        <v>0.17006829464943979</v>
      </c>
      <c r="R680" s="18">
        <v>0.31226079896992442</v>
      </c>
      <c r="S680" s="18">
        <v>0.13711408176448761</v>
      </c>
      <c r="T680" s="18">
        <v>0.26863090689916702</v>
      </c>
      <c r="U680" s="18">
        <v>0.4</v>
      </c>
      <c r="W680" s="18">
        <v>0.23833190867836451</v>
      </c>
      <c r="X680" s="18">
        <v>0.16756381085424199</v>
      </c>
      <c r="Y680" s="18">
        <v>0.20095720059015959</v>
      </c>
      <c r="Z680" s="18">
        <v>0.2450342658475323</v>
      </c>
      <c r="AA680" s="18">
        <v>0.39455457085530088</v>
      </c>
      <c r="AB680" s="18">
        <v>0.26470148393894127</v>
      </c>
      <c r="AC680" s="18">
        <v>0.2374132796301861</v>
      </c>
      <c r="AD680" s="18">
        <v>0</v>
      </c>
      <c r="AE680" s="18">
        <v>0.15681030040892749</v>
      </c>
      <c r="AG680" s="18">
        <v>0.2286816229331142</v>
      </c>
      <c r="AH680" s="18">
        <v>0.1072581706900394</v>
      </c>
    </row>
    <row r="681" spans="2:34" x14ac:dyDescent="0.35">
      <c r="B681" s="17" t="s">
        <v>230</v>
      </c>
      <c r="C681" s="18">
        <v>0.1534661307912224</v>
      </c>
      <c r="D681" s="18">
        <v>0.13948516370445629</v>
      </c>
      <c r="E681" s="18">
        <v>0.16822590389031339</v>
      </c>
      <c r="G681" s="18">
        <v>0.1526346931953238</v>
      </c>
      <c r="H681" s="18">
        <v>0.15568026579929239</v>
      </c>
      <c r="J681" s="18">
        <v>0.1764883283549889</v>
      </c>
      <c r="K681" s="18">
        <v>0.16313399766737741</v>
      </c>
      <c r="L681" s="18">
        <v>0.19561430691348139</v>
      </c>
      <c r="M681" s="18">
        <v>8.8849291399900776E-2</v>
      </c>
      <c r="N681" s="18">
        <v>0.19878198396598001</v>
      </c>
      <c r="O681" s="18">
        <v>0.28557456727487968</v>
      </c>
      <c r="P681" s="18">
        <v>0.10765368364581621</v>
      </c>
      <c r="Q681" s="18">
        <v>0.11685133424086711</v>
      </c>
      <c r="R681" s="18">
        <v>0.1048736738411355</v>
      </c>
      <c r="S681" s="18">
        <v>0.29433049010980178</v>
      </c>
      <c r="T681" s="18">
        <v>6.0935623725463767E-2</v>
      </c>
      <c r="U681" s="18">
        <v>0</v>
      </c>
      <c r="W681" s="18">
        <v>0.17865595769069509</v>
      </c>
      <c r="X681" s="18">
        <v>9.965637157802143E-2</v>
      </c>
      <c r="Y681" s="18">
        <v>0.14787902727424951</v>
      </c>
      <c r="Z681" s="18">
        <v>0.13179253922977541</v>
      </c>
      <c r="AA681" s="18">
        <v>0.1550807628678246</v>
      </c>
      <c r="AB681" s="18">
        <v>0.21545654607970091</v>
      </c>
      <c r="AC681" s="18">
        <v>0.1272735322290571</v>
      </c>
      <c r="AD681" s="18">
        <v>0</v>
      </c>
      <c r="AE681" s="18">
        <v>0.20600637666786409</v>
      </c>
      <c r="AG681" s="18">
        <v>0.15294789308577439</v>
      </c>
      <c r="AH681" s="18">
        <v>0.14090826338739901</v>
      </c>
    </row>
    <row r="682" spans="2:34" x14ac:dyDescent="0.35">
      <c r="B682" s="17" t="s">
        <v>75</v>
      </c>
      <c r="C682" s="18">
        <v>0.16992786101722551</v>
      </c>
      <c r="D682" s="18">
        <v>0.16508423793570509</v>
      </c>
      <c r="E682" s="18">
        <v>0.17806468562129271</v>
      </c>
      <c r="G682" s="18">
        <v>0.19193928440195651</v>
      </c>
      <c r="H682" s="18">
        <v>0.11131099868866309</v>
      </c>
      <c r="J682" s="18">
        <v>0.1021997958547817</v>
      </c>
      <c r="K682" s="18">
        <v>0.16216411340367839</v>
      </c>
      <c r="L682" s="18">
        <v>0.17211474473761429</v>
      </c>
      <c r="M682" s="18">
        <v>0.14427791723989131</v>
      </c>
      <c r="N682" s="18">
        <v>0.17437804699162729</v>
      </c>
      <c r="O682" s="18">
        <v>7.1959772403572625E-2</v>
      </c>
      <c r="P682" s="18">
        <v>0.22921045225231379</v>
      </c>
      <c r="Q682" s="18">
        <v>0.2631300744835004</v>
      </c>
      <c r="R682" s="18">
        <v>0.190579670365362</v>
      </c>
      <c r="S682" s="18">
        <v>0.21160692802094971</v>
      </c>
      <c r="T682" s="18">
        <v>0.2047688968924673</v>
      </c>
      <c r="U682" s="18">
        <v>0</v>
      </c>
      <c r="W682" s="18">
        <v>0.21974640200379081</v>
      </c>
      <c r="X682" s="18">
        <v>0.18810366183162711</v>
      </c>
      <c r="Y682" s="18">
        <v>0.1241514695571052</v>
      </c>
      <c r="Z682" s="18">
        <v>7.6782014095714834E-2</v>
      </c>
      <c r="AA682" s="18">
        <v>0.10491257509860751</v>
      </c>
      <c r="AB682" s="18">
        <v>0.18956622517568689</v>
      </c>
      <c r="AC682" s="18">
        <v>4.0455311509236737E-2</v>
      </c>
      <c r="AD682" s="18">
        <v>0.2166108411134009</v>
      </c>
      <c r="AE682" s="18">
        <v>0.1137056783295394</v>
      </c>
      <c r="AG682" s="18">
        <v>0.17162951026310211</v>
      </c>
      <c r="AH682" s="18">
        <v>0.14622375884919711</v>
      </c>
    </row>
    <row r="683" spans="2:34" x14ac:dyDescent="0.35">
      <c r="B683" s="17" t="s">
        <v>66</v>
      </c>
      <c r="C683" s="18">
        <v>7.8298404275422326E-2</v>
      </c>
      <c r="D683" s="18">
        <v>5.2912633580694743E-2</v>
      </c>
      <c r="E683" s="18">
        <v>0.1022613710105479</v>
      </c>
      <c r="G683" s="18">
        <v>9.3474083955497028E-2</v>
      </c>
      <c r="H683" s="18">
        <v>3.7885264652367683E-2</v>
      </c>
      <c r="J683" s="18">
        <v>0.13276570656622191</v>
      </c>
      <c r="K683" s="18">
        <v>8.2704810954993796E-2</v>
      </c>
      <c r="L683" s="18">
        <v>5.750927482373757E-2</v>
      </c>
      <c r="M683" s="18">
        <v>0.14427791723989131</v>
      </c>
      <c r="N683" s="18">
        <v>4.6797558399019439E-2</v>
      </c>
      <c r="O683" s="18">
        <v>7.8069353691683607E-2</v>
      </c>
      <c r="P683" s="18">
        <v>9.6030460118804589E-2</v>
      </c>
      <c r="Q683" s="18">
        <v>0.1048442250814358</v>
      </c>
      <c r="R683" s="18">
        <v>2.285581401510996E-2</v>
      </c>
      <c r="S683" s="18">
        <v>0</v>
      </c>
      <c r="T683" s="18">
        <v>3.9840311636464447E-2</v>
      </c>
      <c r="U683" s="18">
        <v>8.8979850163809091E-2</v>
      </c>
      <c r="W683" s="18">
        <v>0.12729974806265071</v>
      </c>
      <c r="X683" s="18">
        <v>9.6776989111033496E-2</v>
      </c>
      <c r="Y683" s="18">
        <v>1.9237780575070761E-2</v>
      </c>
      <c r="Z683" s="18">
        <v>4.263212835390421E-2</v>
      </c>
      <c r="AA683" s="18">
        <v>0</v>
      </c>
      <c r="AB683" s="18">
        <v>0</v>
      </c>
      <c r="AC683" s="18">
        <v>0</v>
      </c>
      <c r="AD683" s="18">
        <v>0</v>
      </c>
      <c r="AE683" s="18">
        <v>0</v>
      </c>
      <c r="AG683" s="18">
        <v>8.1161991799741234E-2</v>
      </c>
      <c r="AH683" s="18">
        <v>0</v>
      </c>
    </row>
    <row r="685" spans="2:34" ht="217.5" x14ac:dyDescent="0.35">
      <c r="B685" s="14" t="s">
        <v>231</v>
      </c>
    </row>
    <row r="686" spans="2:34" x14ac:dyDescent="0.35">
      <c r="B686" s="15" t="s">
        <v>18</v>
      </c>
    </row>
    <row r="687" spans="2:34" x14ac:dyDescent="0.35">
      <c r="B687" s="11" t="s">
        <v>59</v>
      </c>
      <c r="C687" s="16">
        <v>501</v>
      </c>
      <c r="D687" s="16">
        <v>264</v>
      </c>
      <c r="E687" s="16">
        <v>233</v>
      </c>
      <c r="G687" s="16">
        <v>355</v>
      </c>
      <c r="H687" s="16">
        <v>146</v>
      </c>
      <c r="J687" s="16">
        <v>48</v>
      </c>
      <c r="K687" s="16">
        <v>37</v>
      </c>
      <c r="L687" s="16">
        <v>103</v>
      </c>
      <c r="M687" s="16">
        <v>43</v>
      </c>
      <c r="N687" s="16">
        <v>21</v>
      </c>
      <c r="O687" s="16">
        <v>39</v>
      </c>
      <c r="P687" s="16">
        <v>59</v>
      </c>
      <c r="Q687" s="16">
        <v>39</v>
      </c>
      <c r="R687" s="16">
        <v>54</v>
      </c>
      <c r="S687" s="16">
        <v>19</v>
      </c>
      <c r="T687" s="16">
        <v>29</v>
      </c>
      <c r="U687" s="16">
        <v>10</v>
      </c>
      <c r="W687" s="16">
        <v>217</v>
      </c>
      <c r="X687" s="16">
        <v>72</v>
      </c>
      <c r="Y687" s="16">
        <v>67</v>
      </c>
      <c r="Z687" s="16">
        <v>52</v>
      </c>
      <c r="AA687" s="16">
        <v>28</v>
      </c>
      <c r="AB687" s="16">
        <v>18</v>
      </c>
      <c r="AC687" s="16">
        <v>24</v>
      </c>
      <c r="AD687" s="16">
        <v>6</v>
      </c>
      <c r="AE687" s="16">
        <v>14</v>
      </c>
      <c r="AG687" s="16">
        <v>478</v>
      </c>
      <c r="AH687" s="16">
        <v>20</v>
      </c>
    </row>
    <row r="688" spans="2:34" x14ac:dyDescent="0.35">
      <c r="B688" s="12" t="s">
        <v>60</v>
      </c>
      <c r="C688" s="16">
        <v>504</v>
      </c>
      <c r="D688" s="16">
        <v>262</v>
      </c>
      <c r="E688" s="16">
        <v>238</v>
      </c>
      <c r="G688" s="16">
        <v>366</v>
      </c>
      <c r="H688" s="16">
        <v>138</v>
      </c>
      <c r="J688" s="16">
        <v>39</v>
      </c>
      <c r="K688" s="16">
        <v>51</v>
      </c>
      <c r="L688" s="16">
        <v>91</v>
      </c>
      <c r="M688" s="16">
        <v>36</v>
      </c>
      <c r="N688" s="16">
        <v>16</v>
      </c>
      <c r="O688" s="16">
        <v>49</v>
      </c>
      <c r="P688" s="16">
        <v>78</v>
      </c>
      <c r="Q688" s="16">
        <v>37</v>
      </c>
      <c r="R688" s="16">
        <v>45</v>
      </c>
      <c r="S688" s="16">
        <v>14</v>
      </c>
      <c r="T688" s="16">
        <v>32</v>
      </c>
      <c r="U688" s="16">
        <v>13</v>
      </c>
      <c r="W688" s="16">
        <v>216</v>
      </c>
      <c r="X688" s="16">
        <v>88</v>
      </c>
      <c r="Y688" s="16">
        <v>79</v>
      </c>
      <c r="Z688" s="16">
        <v>45</v>
      </c>
      <c r="AA688" s="16">
        <v>24</v>
      </c>
      <c r="AB688" s="16">
        <v>15</v>
      </c>
      <c r="AC688" s="16">
        <v>19</v>
      </c>
      <c r="AD688" s="16">
        <v>5</v>
      </c>
      <c r="AE688" s="16">
        <v>10</v>
      </c>
      <c r="AG688" s="16">
        <v>486</v>
      </c>
      <c r="AH688" s="16">
        <v>15</v>
      </c>
    </row>
    <row r="689" spans="2:34" x14ac:dyDescent="0.35">
      <c r="B689" s="17" t="s">
        <v>78</v>
      </c>
      <c r="C689" s="18">
        <v>0.12706686735661829</v>
      </c>
      <c r="D689" s="18">
        <v>0.1412224386055331</v>
      </c>
      <c r="E689" s="18">
        <v>0.1135802080147402</v>
      </c>
      <c r="G689" s="18">
        <v>0.1114772589114794</v>
      </c>
      <c r="H689" s="18">
        <v>0.16858230759020201</v>
      </c>
      <c r="J689" s="18">
        <v>0.2224345550006423</v>
      </c>
      <c r="K689" s="18">
        <v>0.1027254690524321</v>
      </c>
      <c r="L689" s="18">
        <v>0.12715142777942559</v>
      </c>
      <c r="M689" s="18">
        <v>0.17691856527634919</v>
      </c>
      <c r="N689" s="18">
        <v>8.9732210015781952E-2</v>
      </c>
      <c r="O689" s="18">
        <v>0.13716671688724971</v>
      </c>
      <c r="P689" s="18">
        <v>0.13185781599543589</v>
      </c>
      <c r="Q689" s="18">
        <v>7.5862122651602179E-2</v>
      </c>
      <c r="R689" s="18">
        <v>5.1764159976584997E-2</v>
      </c>
      <c r="S689" s="18">
        <v>4.5704693921495863E-2</v>
      </c>
      <c r="T689" s="18">
        <v>0.237167755691091</v>
      </c>
      <c r="U689" s="18">
        <v>0</v>
      </c>
      <c r="W689" s="18">
        <v>9.9923273737502441E-2</v>
      </c>
      <c r="X689" s="18">
        <v>8.808627237303529E-2</v>
      </c>
      <c r="Y689" s="18">
        <v>0.16625955839076539</v>
      </c>
      <c r="Z689" s="18">
        <v>0.23005770942059359</v>
      </c>
      <c r="AA689" s="18">
        <v>4.5551063583411898E-2</v>
      </c>
      <c r="AB689" s="18">
        <v>0.20830890640464569</v>
      </c>
      <c r="AC689" s="18">
        <v>7.856919442782527E-2</v>
      </c>
      <c r="AD689" s="18">
        <v>0.40281294378716581</v>
      </c>
      <c r="AE689" s="18">
        <v>0.17406588047668331</v>
      </c>
      <c r="AG689" s="18">
        <v>0.1201840024125988</v>
      </c>
      <c r="AH689" s="18">
        <v>0.24635006158224071</v>
      </c>
    </row>
    <row r="690" spans="2:34" x14ac:dyDescent="0.35">
      <c r="B690" s="17" t="s">
        <v>131</v>
      </c>
      <c r="C690" s="18">
        <v>0.2393044922026368</v>
      </c>
      <c r="D690" s="18">
        <v>0.23624157117468239</v>
      </c>
      <c r="E690" s="18">
        <v>0.2466259520739198</v>
      </c>
      <c r="G690" s="18">
        <v>0.21071643787318281</v>
      </c>
      <c r="H690" s="18">
        <v>0.31543505475560252</v>
      </c>
      <c r="J690" s="18">
        <v>0.17070958324781099</v>
      </c>
      <c r="K690" s="18">
        <v>0.30228287421347821</v>
      </c>
      <c r="L690" s="18">
        <v>0.26575522292948067</v>
      </c>
      <c r="M690" s="18">
        <v>0.16282320550420529</v>
      </c>
      <c r="N690" s="18">
        <v>0.26447417925977729</v>
      </c>
      <c r="O690" s="18">
        <v>0.20343322406625949</v>
      </c>
      <c r="P690" s="18">
        <v>0.25684032564740328</v>
      </c>
      <c r="Q690" s="18">
        <v>0.27739524872772442</v>
      </c>
      <c r="R690" s="18">
        <v>0.18052801211376171</v>
      </c>
      <c r="S690" s="18">
        <v>0.28199086738734969</v>
      </c>
      <c r="T690" s="18">
        <v>0.15145193991274319</v>
      </c>
      <c r="U690" s="18">
        <v>0.48897985016380913</v>
      </c>
      <c r="W690" s="18">
        <v>0.20439534552267691</v>
      </c>
      <c r="X690" s="18">
        <v>0.3115457223605515</v>
      </c>
      <c r="Y690" s="18">
        <v>0.18778528689094701</v>
      </c>
      <c r="Z690" s="18">
        <v>0.21368470138305359</v>
      </c>
      <c r="AA690" s="18">
        <v>0.36757208304514732</v>
      </c>
      <c r="AB690" s="18">
        <v>0.17986465373887731</v>
      </c>
      <c r="AC690" s="18">
        <v>0.41792883278264598</v>
      </c>
      <c r="AD690" s="18">
        <v>0.25776297771947349</v>
      </c>
      <c r="AE690" s="18">
        <v>0.36281667707679172</v>
      </c>
      <c r="AG690" s="18">
        <v>0.2378830679892891</v>
      </c>
      <c r="AH690" s="18">
        <v>0.3296196579751911</v>
      </c>
    </row>
    <row r="691" spans="2:34" x14ac:dyDescent="0.35">
      <c r="B691" s="17" t="s">
        <v>229</v>
      </c>
      <c r="C691" s="18">
        <v>0.22117143604245931</v>
      </c>
      <c r="D691" s="18">
        <v>0.24476568941615329</v>
      </c>
      <c r="E691" s="18">
        <v>0.19437102556476771</v>
      </c>
      <c r="G691" s="18">
        <v>0.22135771673653851</v>
      </c>
      <c r="H691" s="18">
        <v>0.220675366814747</v>
      </c>
      <c r="J691" s="18">
        <v>0.2306859186687584</v>
      </c>
      <c r="K691" s="18">
        <v>0.22438024148987459</v>
      </c>
      <c r="L691" s="18">
        <v>0.2004263476386744</v>
      </c>
      <c r="M691" s="18">
        <v>0.18850182186984121</v>
      </c>
      <c r="N691" s="18">
        <v>8.9732210015781952E-2</v>
      </c>
      <c r="O691" s="18">
        <v>0.33264055637682938</v>
      </c>
      <c r="P691" s="18">
        <v>0.1542005205209025</v>
      </c>
      <c r="Q691" s="18">
        <v>0.1865995824828153</v>
      </c>
      <c r="R691" s="18">
        <v>0.31259427081983487</v>
      </c>
      <c r="S691" s="18">
        <v>0.35283636770163229</v>
      </c>
      <c r="T691" s="18">
        <v>0.26599516050530603</v>
      </c>
      <c r="U691" s="18">
        <v>8.8979850163809091E-2</v>
      </c>
      <c r="W691" s="18">
        <v>0.20656570774155719</v>
      </c>
      <c r="X691" s="18">
        <v>0.22118405414567291</v>
      </c>
      <c r="Y691" s="18">
        <v>0.25714596452775912</v>
      </c>
      <c r="Z691" s="18">
        <v>0.26776520254957159</v>
      </c>
      <c r="AA691" s="18">
        <v>0.26116942408498678</v>
      </c>
      <c r="AB691" s="18">
        <v>0.15605349293829199</v>
      </c>
      <c r="AC691" s="18">
        <v>0.202456892488798</v>
      </c>
      <c r="AD691" s="18">
        <v>0.12281323737995981</v>
      </c>
      <c r="AE691" s="18">
        <v>0.18892790103691171</v>
      </c>
      <c r="AG691" s="18">
        <v>0.22407399738008421</v>
      </c>
      <c r="AH691" s="18">
        <v>0.1680356357883501</v>
      </c>
    </row>
    <row r="692" spans="2:34" x14ac:dyDescent="0.35">
      <c r="B692" s="17" t="s">
        <v>230</v>
      </c>
      <c r="C692" s="18">
        <v>0.127309407539418</v>
      </c>
      <c r="D692" s="18">
        <v>0.1466541868798126</v>
      </c>
      <c r="E692" s="18">
        <v>0.10811398243627179</v>
      </c>
      <c r="G692" s="18">
        <v>0.1172798848878394</v>
      </c>
      <c r="H692" s="18">
        <v>0.1540182276921663</v>
      </c>
      <c r="J692" s="18">
        <v>0.11570150572058641</v>
      </c>
      <c r="K692" s="18">
        <v>0.10319527879932459</v>
      </c>
      <c r="L692" s="18">
        <v>0.13967966794151121</v>
      </c>
      <c r="M692" s="18">
        <v>0.13327393709985119</v>
      </c>
      <c r="N692" s="18">
        <v>0.2455795423649994</v>
      </c>
      <c r="O692" s="18">
        <v>0.1027346094123639</v>
      </c>
      <c r="P692" s="18">
        <v>8.1201879417684558E-2</v>
      </c>
      <c r="Q692" s="18">
        <v>0.19089909724470339</v>
      </c>
      <c r="R692" s="18">
        <v>0.14269019488962059</v>
      </c>
      <c r="S692" s="18">
        <v>6.2156449047076491E-2</v>
      </c>
      <c r="T692" s="18">
        <v>0.13270694036527811</v>
      </c>
      <c r="U692" s="18">
        <v>0.2</v>
      </c>
      <c r="W692" s="18">
        <v>0.13299930498625509</v>
      </c>
      <c r="X692" s="18">
        <v>7.1801617421490382E-2</v>
      </c>
      <c r="Y692" s="18">
        <v>0.1081965784149158</v>
      </c>
      <c r="Z692" s="18">
        <v>0.14320934984357869</v>
      </c>
      <c r="AA692" s="18">
        <v>0.19450904278301251</v>
      </c>
      <c r="AB692" s="18">
        <v>0.35126211998547752</v>
      </c>
      <c r="AC692" s="18">
        <v>0.18677659985088541</v>
      </c>
      <c r="AD692" s="18">
        <v>0</v>
      </c>
      <c r="AE692" s="18">
        <v>6.0411967127390741E-2</v>
      </c>
      <c r="AG692" s="18">
        <v>0.13069009909636381</v>
      </c>
      <c r="AH692" s="18">
        <v>4.1321756702035008E-2</v>
      </c>
    </row>
    <row r="693" spans="2:34" x14ac:dyDescent="0.35">
      <c r="B693" s="17" t="s">
        <v>75</v>
      </c>
      <c r="C693" s="18">
        <v>0.16958577262046601</v>
      </c>
      <c r="D693" s="18">
        <v>0.14986564900041391</v>
      </c>
      <c r="E693" s="18">
        <v>0.18523077876444041</v>
      </c>
      <c r="G693" s="18">
        <v>0.2007637714477282</v>
      </c>
      <c r="H693" s="18">
        <v>8.6558135879560655E-2</v>
      </c>
      <c r="J693" s="18">
        <v>8.6822812454067297E-2</v>
      </c>
      <c r="K693" s="18">
        <v>0.1571430551715654</v>
      </c>
      <c r="L693" s="18">
        <v>0.19475880756846881</v>
      </c>
      <c r="M693" s="18">
        <v>0.14977990730991131</v>
      </c>
      <c r="N693" s="18">
        <v>0.21688674154562021</v>
      </c>
      <c r="O693" s="18">
        <v>7.3995767162040912E-2</v>
      </c>
      <c r="P693" s="18">
        <v>0.22788931240233409</v>
      </c>
      <c r="Q693" s="18">
        <v>0.2198787735572634</v>
      </c>
      <c r="R693" s="18">
        <v>0.213435484380472</v>
      </c>
      <c r="S693" s="18">
        <v>0.20749479561782111</v>
      </c>
      <c r="T693" s="18">
        <v>0.10897588188241771</v>
      </c>
      <c r="U693" s="18">
        <v>0.11102014983619091</v>
      </c>
      <c r="W693" s="18">
        <v>0.17024390893881919</v>
      </c>
      <c r="X693" s="18">
        <v>0.2143300612825722</v>
      </c>
      <c r="Y693" s="18">
        <v>0.193319653420994</v>
      </c>
      <c r="Z693" s="18">
        <v>9.5194586026106934E-2</v>
      </c>
      <c r="AA693" s="18">
        <v>0.13119838650344151</v>
      </c>
      <c r="AB693" s="18">
        <v>0.1045108269327074</v>
      </c>
      <c r="AC693" s="18">
        <v>7.497850015127E-2</v>
      </c>
      <c r="AD693" s="18">
        <v>0.2166108411134009</v>
      </c>
      <c r="AE693" s="18">
        <v>0.2137775742822223</v>
      </c>
      <c r="AG693" s="18">
        <v>0.16738038851165341</v>
      </c>
      <c r="AH693" s="18">
        <v>0.2146728879521832</v>
      </c>
    </row>
    <row r="694" spans="2:34" x14ac:dyDescent="0.35">
      <c r="B694" s="17" t="s">
        <v>66</v>
      </c>
      <c r="C694" s="18">
        <v>0.1155620242384017</v>
      </c>
      <c r="D694" s="18">
        <v>8.1250464923404736E-2</v>
      </c>
      <c r="E694" s="18">
        <v>0.1520780531458604</v>
      </c>
      <c r="G694" s="18">
        <v>0.13840493014323191</v>
      </c>
      <c r="H694" s="18">
        <v>5.47309072677215E-2</v>
      </c>
      <c r="J694" s="18">
        <v>0.17364562490813459</v>
      </c>
      <c r="K694" s="18">
        <v>0.11027308127332509</v>
      </c>
      <c r="L694" s="18">
        <v>7.2228526142439062E-2</v>
      </c>
      <c r="M694" s="18">
        <v>0.18870256293984161</v>
      </c>
      <c r="N694" s="18">
        <v>9.3595116798038877E-2</v>
      </c>
      <c r="O694" s="18">
        <v>0.15002912609525629</v>
      </c>
      <c r="P694" s="18">
        <v>0.1480101460162396</v>
      </c>
      <c r="Q694" s="18">
        <v>4.9365175335890923E-2</v>
      </c>
      <c r="R694" s="18">
        <v>9.8987877819725678E-2</v>
      </c>
      <c r="S694" s="18">
        <v>4.9816826324624391E-2</v>
      </c>
      <c r="T694" s="18">
        <v>0.1037023216431642</v>
      </c>
      <c r="U694" s="18">
        <v>0.11102014983619091</v>
      </c>
      <c r="W694" s="18">
        <v>0.18587245907318919</v>
      </c>
      <c r="X694" s="18">
        <v>9.3052272416677809E-2</v>
      </c>
      <c r="Y694" s="18">
        <v>8.729295835461888E-2</v>
      </c>
      <c r="Z694" s="18">
        <v>5.0088450777095631E-2</v>
      </c>
      <c r="AA694" s="18">
        <v>0</v>
      </c>
      <c r="AB694" s="18">
        <v>0</v>
      </c>
      <c r="AC694" s="18">
        <v>3.9289980298575292E-2</v>
      </c>
      <c r="AD694" s="18">
        <v>0</v>
      </c>
      <c r="AE694" s="18">
        <v>0</v>
      </c>
      <c r="AG694" s="18">
        <v>0.1197884446100108</v>
      </c>
      <c r="AH694" s="18">
        <v>0</v>
      </c>
    </row>
    <row r="696" spans="2:34" ht="188.5" x14ac:dyDescent="0.35">
      <c r="B696" s="14" t="s">
        <v>232</v>
      </c>
    </row>
    <row r="697" spans="2:34" x14ac:dyDescent="0.35">
      <c r="B697" s="15" t="s">
        <v>18</v>
      </c>
    </row>
    <row r="698" spans="2:34" x14ac:dyDescent="0.35">
      <c r="B698" s="11" t="s">
        <v>59</v>
      </c>
      <c r="C698" s="16">
        <v>501</v>
      </c>
      <c r="D698" s="16">
        <v>264</v>
      </c>
      <c r="E698" s="16">
        <v>233</v>
      </c>
      <c r="G698" s="16">
        <v>355</v>
      </c>
      <c r="H698" s="16">
        <v>146</v>
      </c>
      <c r="J698" s="16">
        <v>48</v>
      </c>
      <c r="K698" s="16">
        <v>37</v>
      </c>
      <c r="L698" s="16">
        <v>103</v>
      </c>
      <c r="M698" s="16">
        <v>43</v>
      </c>
      <c r="N698" s="16">
        <v>21</v>
      </c>
      <c r="O698" s="16">
        <v>39</v>
      </c>
      <c r="P698" s="16">
        <v>59</v>
      </c>
      <c r="Q698" s="16">
        <v>39</v>
      </c>
      <c r="R698" s="16">
        <v>54</v>
      </c>
      <c r="S698" s="16">
        <v>19</v>
      </c>
      <c r="T698" s="16">
        <v>29</v>
      </c>
      <c r="U698" s="16">
        <v>10</v>
      </c>
      <c r="W698" s="16">
        <v>217</v>
      </c>
      <c r="X698" s="16">
        <v>72</v>
      </c>
      <c r="Y698" s="16">
        <v>67</v>
      </c>
      <c r="Z698" s="16">
        <v>52</v>
      </c>
      <c r="AA698" s="16">
        <v>28</v>
      </c>
      <c r="AB698" s="16">
        <v>18</v>
      </c>
      <c r="AC698" s="16">
        <v>24</v>
      </c>
      <c r="AD698" s="16">
        <v>6</v>
      </c>
      <c r="AE698" s="16">
        <v>14</v>
      </c>
      <c r="AG698" s="16">
        <v>478</v>
      </c>
      <c r="AH698" s="16">
        <v>20</v>
      </c>
    </row>
    <row r="699" spans="2:34" x14ac:dyDescent="0.35">
      <c r="B699" s="12" t="s">
        <v>60</v>
      </c>
      <c r="C699" s="16">
        <v>504</v>
      </c>
      <c r="D699" s="16">
        <v>262</v>
      </c>
      <c r="E699" s="16">
        <v>238</v>
      </c>
      <c r="G699" s="16">
        <v>366</v>
      </c>
      <c r="H699" s="16">
        <v>138</v>
      </c>
      <c r="J699" s="16">
        <v>39</v>
      </c>
      <c r="K699" s="16">
        <v>51</v>
      </c>
      <c r="L699" s="16">
        <v>91</v>
      </c>
      <c r="M699" s="16">
        <v>36</v>
      </c>
      <c r="N699" s="16">
        <v>16</v>
      </c>
      <c r="O699" s="16">
        <v>49</v>
      </c>
      <c r="P699" s="16">
        <v>78</v>
      </c>
      <c r="Q699" s="16">
        <v>37</v>
      </c>
      <c r="R699" s="16">
        <v>45</v>
      </c>
      <c r="S699" s="16">
        <v>14</v>
      </c>
      <c r="T699" s="16">
        <v>32</v>
      </c>
      <c r="U699" s="16">
        <v>13</v>
      </c>
      <c r="W699" s="16">
        <v>216</v>
      </c>
      <c r="X699" s="16">
        <v>88</v>
      </c>
      <c r="Y699" s="16">
        <v>79</v>
      </c>
      <c r="Z699" s="16">
        <v>45</v>
      </c>
      <c r="AA699" s="16">
        <v>24</v>
      </c>
      <c r="AB699" s="16">
        <v>15</v>
      </c>
      <c r="AC699" s="16">
        <v>19</v>
      </c>
      <c r="AD699" s="16">
        <v>5</v>
      </c>
      <c r="AE699" s="16">
        <v>10</v>
      </c>
      <c r="AG699" s="16">
        <v>486</v>
      </c>
      <c r="AH699" s="16">
        <v>15</v>
      </c>
    </row>
    <row r="700" spans="2:34" x14ac:dyDescent="0.35">
      <c r="B700" s="17" t="s">
        <v>78</v>
      </c>
      <c r="C700" s="18">
        <v>0.11896548171781759</v>
      </c>
      <c r="D700" s="18">
        <v>0.12918055062502279</v>
      </c>
      <c r="E700" s="18">
        <v>0.10968319205556511</v>
      </c>
      <c r="G700" s="18">
        <v>0.1163946312924248</v>
      </c>
      <c r="H700" s="18">
        <v>0.12581170800762259</v>
      </c>
      <c r="J700" s="18">
        <v>0.17142535258474689</v>
      </c>
      <c r="K700" s="18">
        <v>0.1004498448098219</v>
      </c>
      <c r="L700" s="18">
        <v>8.1695441953392733E-2</v>
      </c>
      <c r="M700" s="18">
        <v>9.7817574985581454E-2</v>
      </c>
      <c r="N700" s="18">
        <v>0.19491907718372309</v>
      </c>
      <c r="O700" s="18">
        <v>7.1959772403572625E-2</v>
      </c>
      <c r="P700" s="18">
        <v>0.15579180435796891</v>
      </c>
      <c r="Q700" s="18">
        <v>0.13564068715903521</v>
      </c>
      <c r="R700" s="18">
        <v>7.781088954249174E-2</v>
      </c>
      <c r="S700" s="18">
        <v>0.1078611429685724</v>
      </c>
      <c r="T700" s="18">
        <v>0.20523675068774111</v>
      </c>
      <c r="U700" s="18">
        <v>0.11102014983619091</v>
      </c>
      <c r="W700" s="18">
        <v>8.9713960498812792E-2</v>
      </c>
      <c r="X700" s="18">
        <v>0.15764998746530509</v>
      </c>
      <c r="Y700" s="18">
        <v>0.1559197174417824</v>
      </c>
      <c r="Z700" s="18">
        <v>0.12787554666573581</v>
      </c>
      <c r="AA700" s="18">
        <v>0.14895797919960069</v>
      </c>
      <c r="AB700" s="18">
        <v>0</v>
      </c>
      <c r="AC700" s="18">
        <v>7.856919442782527E-2</v>
      </c>
      <c r="AD700" s="18">
        <v>0</v>
      </c>
      <c r="AE700" s="18">
        <v>0.15681030040892749</v>
      </c>
      <c r="AG700" s="18">
        <v>0.1160792864632076</v>
      </c>
      <c r="AH700" s="18">
        <v>0.1072581706900394</v>
      </c>
    </row>
    <row r="701" spans="2:34" x14ac:dyDescent="0.35">
      <c r="B701" s="17" t="s">
        <v>131</v>
      </c>
      <c r="C701" s="18">
        <v>0.24293774525664749</v>
      </c>
      <c r="D701" s="18">
        <v>0.21502070270107651</v>
      </c>
      <c r="E701" s="18">
        <v>0.27768092497242902</v>
      </c>
      <c r="G701" s="18">
        <v>0.21512182940565749</v>
      </c>
      <c r="H701" s="18">
        <v>0.31701208754163612</v>
      </c>
      <c r="J701" s="18">
        <v>0.21415810523508819</v>
      </c>
      <c r="K701" s="18">
        <v>0.27016157043439321</v>
      </c>
      <c r="L701" s="18">
        <v>0.2230495010909147</v>
      </c>
      <c r="M701" s="18">
        <v>0.2419241957949731</v>
      </c>
      <c r="N701" s="18">
        <v>0.26447417925977729</v>
      </c>
      <c r="O701" s="18">
        <v>0.27067616330840483</v>
      </c>
      <c r="P701" s="18">
        <v>0.27548871832192379</v>
      </c>
      <c r="Q701" s="18">
        <v>0.22803409764401281</v>
      </c>
      <c r="R701" s="18">
        <v>0.20083737203501961</v>
      </c>
      <c r="S701" s="18">
        <v>0.35694850010476092</v>
      </c>
      <c r="T701" s="18">
        <v>0.21267820352558189</v>
      </c>
      <c r="U701" s="18">
        <v>0.17795970032761821</v>
      </c>
      <c r="W701" s="18">
        <v>0.22635728997710719</v>
      </c>
      <c r="X701" s="18">
        <v>0.19964613789509919</v>
      </c>
      <c r="Y701" s="18">
        <v>0.20623289478037651</v>
      </c>
      <c r="Z701" s="18">
        <v>0.39550809081794158</v>
      </c>
      <c r="AA701" s="18">
        <v>0.24162677272364691</v>
      </c>
      <c r="AB701" s="18">
        <v>0.25738674520486571</v>
      </c>
      <c r="AC701" s="18">
        <v>0.39898130524598652</v>
      </c>
      <c r="AD701" s="18">
        <v>0.53357779927632976</v>
      </c>
      <c r="AE701" s="18">
        <v>0.2061834811046675</v>
      </c>
      <c r="AG701" s="18">
        <v>0.2422658477260041</v>
      </c>
      <c r="AH701" s="18">
        <v>0.30964024179553318</v>
      </c>
    </row>
    <row r="702" spans="2:34" x14ac:dyDescent="0.35">
      <c r="B702" s="17" t="s">
        <v>229</v>
      </c>
      <c r="C702" s="18">
        <v>0.26548136363153652</v>
      </c>
      <c r="D702" s="18">
        <v>0.29583858771325128</v>
      </c>
      <c r="E702" s="18">
        <v>0.22880232092898611</v>
      </c>
      <c r="G702" s="18">
        <v>0.27224438686623947</v>
      </c>
      <c r="H702" s="18">
        <v>0.24747129699729711</v>
      </c>
      <c r="J702" s="18">
        <v>0.21799268691838841</v>
      </c>
      <c r="K702" s="18">
        <v>0.27951678212653708</v>
      </c>
      <c r="L702" s="18">
        <v>0.27200065041928789</v>
      </c>
      <c r="M702" s="18">
        <v>0.2384284576398116</v>
      </c>
      <c r="N702" s="18">
        <v>0.27649648654908998</v>
      </c>
      <c r="O702" s="18">
        <v>0.40256433402193381</v>
      </c>
      <c r="P702" s="18">
        <v>0.18266361537722761</v>
      </c>
      <c r="Q702" s="18">
        <v>0.25045459597498609</v>
      </c>
      <c r="R702" s="18">
        <v>0.2934647149288076</v>
      </c>
      <c r="S702" s="18">
        <v>0.20338266321469259</v>
      </c>
      <c r="T702" s="18">
        <v>0.2047688968924673</v>
      </c>
      <c r="U702" s="18">
        <v>0.51102014983619093</v>
      </c>
      <c r="W702" s="18">
        <v>0.24563542020449311</v>
      </c>
      <c r="X702" s="18">
        <v>0.2707811208727347</v>
      </c>
      <c r="Y702" s="18">
        <v>0.30150866480127553</v>
      </c>
      <c r="Z702" s="18">
        <v>0.27812208025357171</v>
      </c>
      <c r="AA702" s="18">
        <v>0.28177356804282189</v>
      </c>
      <c r="AB702" s="18">
        <v>0.26223665673357671</v>
      </c>
      <c r="AC702" s="18">
        <v>0.2743618313381132</v>
      </c>
      <c r="AD702" s="18">
        <v>0.24981135961026929</v>
      </c>
      <c r="AE702" s="18">
        <v>0.33437263911995357</v>
      </c>
      <c r="AG702" s="18">
        <v>0.26569533720811578</v>
      </c>
      <c r="AH702" s="18">
        <v>0.30765123446393361</v>
      </c>
    </row>
    <row r="703" spans="2:34" x14ac:dyDescent="0.35">
      <c r="B703" s="17" t="s">
        <v>230</v>
      </c>
      <c r="C703" s="18">
        <v>0.14653628767692409</v>
      </c>
      <c r="D703" s="18">
        <v>0.1614716690363445</v>
      </c>
      <c r="E703" s="18">
        <v>0.1325124654623504</v>
      </c>
      <c r="G703" s="18">
        <v>0.1337723826984141</v>
      </c>
      <c r="H703" s="18">
        <v>0.18052682285599769</v>
      </c>
      <c r="J703" s="18">
        <v>0.18189831201172921</v>
      </c>
      <c r="K703" s="18">
        <v>8.725784441574741E-2</v>
      </c>
      <c r="L703" s="18">
        <v>0.16936143903600059</v>
      </c>
      <c r="M703" s="18">
        <v>0.13877592716987119</v>
      </c>
      <c r="N703" s="18">
        <v>4.6797558399019439E-2</v>
      </c>
      <c r="O703" s="18">
        <v>0.10884419070047489</v>
      </c>
      <c r="P703" s="18">
        <v>0.13582488130317269</v>
      </c>
      <c r="Q703" s="18">
        <v>0.16621650957675799</v>
      </c>
      <c r="R703" s="18">
        <v>0.17764808616999911</v>
      </c>
      <c r="S703" s="18">
        <v>0.2198344183402732</v>
      </c>
      <c r="T703" s="18">
        <v>0.23640926200844231</v>
      </c>
      <c r="U703" s="18">
        <v>0</v>
      </c>
      <c r="W703" s="18">
        <v>0.1354774189356942</v>
      </c>
      <c r="X703" s="18">
        <v>0.13355954100966441</v>
      </c>
      <c r="Y703" s="18">
        <v>0.1834482749791421</v>
      </c>
      <c r="Z703" s="18">
        <v>0.1013656783776601</v>
      </c>
      <c r="AA703" s="18">
        <v>0.19693940670194521</v>
      </c>
      <c r="AB703" s="18">
        <v>0.34156054854866791</v>
      </c>
      <c r="AC703" s="18">
        <v>0.2045587961768835</v>
      </c>
      <c r="AD703" s="18">
        <v>0</v>
      </c>
      <c r="AE703" s="18">
        <v>0</v>
      </c>
      <c r="AG703" s="18">
        <v>0.15189552186738861</v>
      </c>
      <c r="AH703" s="18">
        <v>0</v>
      </c>
    </row>
    <row r="704" spans="2:34" x14ac:dyDescent="0.35">
      <c r="B704" s="17" t="s">
        <v>75</v>
      </c>
      <c r="C704" s="18">
        <v>0.15143719404364159</v>
      </c>
      <c r="D704" s="18">
        <v>0.14476982748798981</v>
      </c>
      <c r="E704" s="18">
        <v>0.152412970522987</v>
      </c>
      <c r="G704" s="18">
        <v>0.17073420213257831</v>
      </c>
      <c r="H704" s="18">
        <v>0.10004887413667</v>
      </c>
      <c r="J704" s="18">
        <v>0.13276570656622191</v>
      </c>
      <c r="K704" s="18">
        <v>0.20747741757683771</v>
      </c>
      <c r="L704" s="18">
        <v>0.19330312976499769</v>
      </c>
      <c r="M704" s="18">
        <v>0.1664902400898664</v>
      </c>
      <c r="N704" s="18">
        <v>0.21731269860838981</v>
      </c>
      <c r="O704" s="18">
        <v>2.4665255720680311E-2</v>
      </c>
      <c r="P704" s="18">
        <v>0.18621067389383739</v>
      </c>
      <c r="Q704" s="18">
        <v>0.16643714923663461</v>
      </c>
      <c r="R704" s="18">
        <v>0.1129355167478255</v>
      </c>
      <c r="S704" s="18">
        <v>0.1119732753717009</v>
      </c>
      <c r="T704" s="18">
        <v>0.14090688688576761</v>
      </c>
      <c r="U704" s="18">
        <v>0</v>
      </c>
      <c r="W704" s="18">
        <v>0.173858338830223</v>
      </c>
      <c r="X704" s="18">
        <v>0.16637937150117649</v>
      </c>
      <c r="Y704" s="18">
        <v>0.13447809517996151</v>
      </c>
      <c r="Z704" s="18">
        <v>7.2084378496543283E-2</v>
      </c>
      <c r="AA704" s="18">
        <v>0.13070227333198531</v>
      </c>
      <c r="AB704" s="18">
        <v>0.13881604951288981</v>
      </c>
      <c r="AC704" s="18">
        <v>0</v>
      </c>
      <c r="AD704" s="18">
        <v>0.2166108411134009</v>
      </c>
      <c r="AE704" s="18">
        <v>0.30263357936645108</v>
      </c>
      <c r="AG704" s="18">
        <v>0.14669221892159989</v>
      </c>
      <c r="AH704" s="18">
        <v>0.27545035305049398</v>
      </c>
    </row>
    <row r="705" spans="2:34" x14ac:dyDescent="0.35">
      <c r="B705" s="17" t="s">
        <v>66</v>
      </c>
      <c r="C705" s="18">
        <v>7.4641927673432737E-2</v>
      </c>
      <c r="D705" s="18">
        <v>5.3718662436315102E-2</v>
      </c>
      <c r="E705" s="18">
        <v>9.8908126057682427E-2</v>
      </c>
      <c r="G705" s="18">
        <v>9.1732567604686094E-2</v>
      </c>
      <c r="H705" s="18">
        <v>2.912921046077644E-2</v>
      </c>
      <c r="J705" s="18">
        <v>8.1759836683825318E-2</v>
      </c>
      <c r="K705" s="18">
        <v>5.5136540636662533E-2</v>
      </c>
      <c r="L705" s="18">
        <v>6.0589837735406119E-2</v>
      </c>
      <c r="M705" s="18">
        <v>0.116563604319896</v>
      </c>
      <c r="N705" s="18">
        <v>0</v>
      </c>
      <c r="O705" s="18">
        <v>0.12129028384493321</v>
      </c>
      <c r="P705" s="18">
        <v>6.4020306745869726E-2</v>
      </c>
      <c r="Q705" s="18">
        <v>5.3216960408572787E-2</v>
      </c>
      <c r="R705" s="18">
        <v>0.13730342057585621</v>
      </c>
      <c r="S705" s="18">
        <v>0</v>
      </c>
      <c r="T705" s="18">
        <v>0</v>
      </c>
      <c r="U705" s="18">
        <v>0.2</v>
      </c>
      <c r="W705" s="18">
        <v>0.12895757155366969</v>
      </c>
      <c r="X705" s="18">
        <v>7.1983841256019976E-2</v>
      </c>
      <c r="Y705" s="18">
        <v>1.8412352817462108E-2</v>
      </c>
      <c r="Z705" s="18">
        <v>2.5044225388547819E-2</v>
      </c>
      <c r="AA705" s="18">
        <v>0</v>
      </c>
      <c r="AB705" s="18">
        <v>0</v>
      </c>
      <c r="AC705" s="18">
        <v>4.3528872811191562E-2</v>
      </c>
      <c r="AD705" s="18">
        <v>0</v>
      </c>
      <c r="AE705" s="18">
        <v>0</v>
      </c>
      <c r="AG705" s="18">
        <v>7.7371787813684034E-2</v>
      </c>
      <c r="AH705" s="18">
        <v>0</v>
      </c>
    </row>
    <row r="707" spans="2:34" ht="203" x14ac:dyDescent="0.35">
      <c r="B707" s="14" t="s">
        <v>233</v>
      </c>
    </row>
    <row r="708" spans="2:34" x14ac:dyDescent="0.35">
      <c r="B708" s="15" t="s">
        <v>18</v>
      </c>
    </row>
    <row r="709" spans="2:34" x14ac:dyDescent="0.35">
      <c r="B709" s="11" t="s">
        <v>59</v>
      </c>
      <c r="C709" s="16">
        <v>501</v>
      </c>
      <c r="D709" s="16">
        <v>264</v>
      </c>
      <c r="E709" s="16">
        <v>233</v>
      </c>
      <c r="G709" s="16">
        <v>355</v>
      </c>
      <c r="H709" s="16">
        <v>146</v>
      </c>
      <c r="J709" s="16">
        <v>48</v>
      </c>
      <c r="K709" s="16">
        <v>37</v>
      </c>
      <c r="L709" s="16">
        <v>103</v>
      </c>
      <c r="M709" s="16">
        <v>43</v>
      </c>
      <c r="N709" s="16">
        <v>21</v>
      </c>
      <c r="O709" s="16">
        <v>39</v>
      </c>
      <c r="P709" s="16">
        <v>59</v>
      </c>
      <c r="Q709" s="16">
        <v>39</v>
      </c>
      <c r="R709" s="16">
        <v>54</v>
      </c>
      <c r="S709" s="16">
        <v>19</v>
      </c>
      <c r="T709" s="16">
        <v>29</v>
      </c>
      <c r="U709" s="16">
        <v>10</v>
      </c>
      <c r="W709" s="16">
        <v>217</v>
      </c>
      <c r="X709" s="16">
        <v>72</v>
      </c>
      <c r="Y709" s="16">
        <v>67</v>
      </c>
      <c r="Z709" s="16">
        <v>52</v>
      </c>
      <c r="AA709" s="16">
        <v>28</v>
      </c>
      <c r="AB709" s="16">
        <v>18</v>
      </c>
      <c r="AC709" s="16">
        <v>24</v>
      </c>
      <c r="AD709" s="16">
        <v>6</v>
      </c>
      <c r="AE709" s="16">
        <v>14</v>
      </c>
      <c r="AG709" s="16">
        <v>478</v>
      </c>
      <c r="AH709" s="16">
        <v>20</v>
      </c>
    </row>
    <row r="710" spans="2:34" x14ac:dyDescent="0.35">
      <c r="B710" s="12" t="s">
        <v>60</v>
      </c>
      <c r="C710" s="16">
        <v>504</v>
      </c>
      <c r="D710" s="16">
        <v>262</v>
      </c>
      <c r="E710" s="16">
        <v>238</v>
      </c>
      <c r="G710" s="16">
        <v>366</v>
      </c>
      <c r="H710" s="16">
        <v>138</v>
      </c>
      <c r="J710" s="16">
        <v>39</v>
      </c>
      <c r="K710" s="16">
        <v>51</v>
      </c>
      <c r="L710" s="16">
        <v>91</v>
      </c>
      <c r="M710" s="16">
        <v>36</v>
      </c>
      <c r="N710" s="16">
        <v>16</v>
      </c>
      <c r="O710" s="16">
        <v>49</v>
      </c>
      <c r="P710" s="16">
        <v>78</v>
      </c>
      <c r="Q710" s="16">
        <v>37</v>
      </c>
      <c r="R710" s="16">
        <v>45</v>
      </c>
      <c r="S710" s="16">
        <v>14</v>
      </c>
      <c r="T710" s="16">
        <v>32</v>
      </c>
      <c r="U710" s="16">
        <v>13</v>
      </c>
      <c r="W710" s="16">
        <v>216</v>
      </c>
      <c r="X710" s="16">
        <v>88</v>
      </c>
      <c r="Y710" s="16">
        <v>79</v>
      </c>
      <c r="Z710" s="16">
        <v>45</v>
      </c>
      <c r="AA710" s="16">
        <v>24</v>
      </c>
      <c r="AB710" s="16">
        <v>15</v>
      </c>
      <c r="AC710" s="16">
        <v>19</v>
      </c>
      <c r="AD710" s="16">
        <v>5</v>
      </c>
      <c r="AE710" s="16">
        <v>10</v>
      </c>
      <c r="AG710" s="16">
        <v>486</v>
      </c>
      <c r="AH710" s="16">
        <v>15</v>
      </c>
    </row>
    <row r="711" spans="2:34" x14ac:dyDescent="0.35">
      <c r="B711" s="17" t="s">
        <v>78</v>
      </c>
      <c r="C711" s="18">
        <v>0.18564082582637931</v>
      </c>
      <c r="D711" s="18">
        <v>0.17604882859615389</v>
      </c>
      <c r="E711" s="18">
        <v>0.19926443613676789</v>
      </c>
      <c r="G711" s="18">
        <v>0.1746591007701325</v>
      </c>
      <c r="H711" s="18">
        <v>0.21488538009717151</v>
      </c>
      <c r="J711" s="18">
        <v>0.15605170171753141</v>
      </c>
      <c r="K711" s="18">
        <v>0.12393039668005271</v>
      </c>
      <c r="L711" s="18">
        <v>0.15428148206899001</v>
      </c>
      <c r="M711" s="18">
        <v>0.2455912303806341</v>
      </c>
      <c r="N711" s="18">
        <v>0.27993646629170887</v>
      </c>
      <c r="O711" s="18">
        <v>0.25642100597371459</v>
      </c>
      <c r="P711" s="18">
        <v>0.1785519062048585</v>
      </c>
      <c r="Q711" s="18">
        <v>0.1784442583960659</v>
      </c>
      <c r="R711" s="18">
        <v>0.1231920323502627</v>
      </c>
      <c r="S711" s="18">
        <v>0.21572228593714471</v>
      </c>
      <c r="T711" s="18">
        <v>0.2266227026641153</v>
      </c>
      <c r="U711" s="18">
        <v>0.33306044950857272</v>
      </c>
      <c r="W711" s="18">
        <v>0.14494843405392349</v>
      </c>
      <c r="X711" s="18">
        <v>0.1490218701981435</v>
      </c>
      <c r="Y711" s="18">
        <v>0.23130572307393421</v>
      </c>
      <c r="Z711" s="18">
        <v>0.30881802565091288</v>
      </c>
      <c r="AA711" s="18">
        <v>0.1701424371422986</v>
      </c>
      <c r="AB711" s="18">
        <v>0.31846213520885158</v>
      </c>
      <c r="AC711" s="18">
        <v>0.18911761516245251</v>
      </c>
      <c r="AD711" s="18">
        <v>0.18620210267376491</v>
      </c>
      <c r="AE711" s="18">
        <v>0.17406588047668331</v>
      </c>
      <c r="AG711" s="18">
        <v>0.18301279873379439</v>
      </c>
      <c r="AH711" s="18">
        <v>0.17790093247925451</v>
      </c>
    </row>
    <row r="712" spans="2:34" x14ac:dyDescent="0.35">
      <c r="B712" s="17" t="s">
        <v>131</v>
      </c>
      <c r="C712" s="18">
        <v>0.26969398515676862</v>
      </c>
      <c r="D712" s="18">
        <v>0.25133545160946019</v>
      </c>
      <c r="E712" s="18">
        <v>0.2943558464943824</v>
      </c>
      <c r="G712" s="18">
        <v>0.24522792725545089</v>
      </c>
      <c r="H712" s="18">
        <v>0.33484758847707963</v>
      </c>
      <c r="J712" s="18">
        <v>0.16074258350383699</v>
      </c>
      <c r="K712" s="18">
        <v>0.37625580341739678</v>
      </c>
      <c r="L712" s="18">
        <v>0.22775646996785401</v>
      </c>
      <c r="M712" s="18">
        <v>0.30119621234254718</v>
      </c>
      <c r="N712" s="18">
        <v>0.21037373433588219</v>
      </c>
      <c r="O712" s="18">
        <v>0.2464256266385666</v>
      </c>
      <c r="P712" s="18">
        <v>0.32837214674791548</v>
      </c>
      <c r="Q712" s="18">
        <v>0.21580232457252549</v>
      </c>
      <c r="R712" s="18">
        <v>0.24924089390839091</v>
      </c>
      <c r="S712" s="18">
        <v>0.32769556130884558</v>
      </c>
      <c r="T712" s="18">
        <v>0.26042782179516089</v>
      </c>
      <c r="U712" s="18">
        <v>0.37795970032761822</v>
      </c>
      <c r="W712" s="18">
        <v>0.2429610102379009</v>
      </c>
      <c r="X712" s="18">
        <v>0.29703522427623852</v>
      </c>
      <c r="Y712" s="18">
        <v>0.28095501988034333</v>
      </c>
      <c r="Z712" s="18">
        <v>0.22463164077083739</v>
      </c>
      <c r="AA712" s="18">
        <v>0.17900207378525981</v>
      </c>
      <c r="AB712" s="18">
        <v>0.25191144239238772</v>
      </c>
      <c r="AC712" s="18">
        <v>0.47881053152904413</v>
      </c>
      <c r="AD712" s="18">
        <v>0.47018893398252459</v>
      </c>
      <c r="AE712" s="18">
        <v>0.53833966515389697</v>
      </c>
      <c r="AG712" s="18">
        <v>0.26360669354452249</v>
      </c>
      <c r="AH712" s="18">
        <v>0.51680400159968931</v>
      </c>
    </row>
    <row r="713" spans="2:34" x14ac:dyDescent="0.35">
      <c r="B713" s="17" t="s">
        <v>229</v>
      </c>
      <c r="C713" s="18">
        <v>0.21347006272003491</v>
      </c>
      <c r="D713" s="18">
        <v>0.224567879400766</v>
      </c>
      <c r="E713" s="18">
        <v>0.196712501592783</v>
      </c>
      <c r="G713" s="18">
        <v>0.20956353617398479</v>
      </c>
      <c r="H713" s="18">
        <v>0.22387322133137391</v>
      </c>
      <c r="J713" s="18">
        <v>0.29165878829512898</v>
      </c>
      <c r="K713" s="18">
        <v>0.23875651141413129</v>
      </c>
      <c r="L713" s="18">
        <v>0.22431687222595401</v>
      </c>
      <c r="M713" s="18">
        <v>0.13694240987704059</v>
      </c>
      <c r="N713" s="18">
        <v>0.10518686716794109</v>
      </c>
      <c r="O713" s="18">
        <v>0.22379796268906069</v>
      </c>
      <c r="P713" s="18">
        <v>0.13450270516509941</v>
      </c>
      <c r="Q713" s="18">
        <v>0.32405462928961631</v>
      </c>
      <c r="R713" s="18">
        <v>0.26959583280842231</v>
      </c>
      <c r="S713" s="18">
        <v>0.1412262141676161</v>
      </c>
      <c r="T713" s="18">
        <v>0.23933564828967821</v>
      </c>
      <c r="U713" s="18">
        <v>8.8979850163809091E-2</v>
      </c>
      <c r="W713" s="18">
        <v>0.20921597188168761</v>
      </c>
      <c r="X713" s="18">
        <v>0.2531740221184145</v>
      </c>
      <c r="Y713" s="18">
        <v>0.192194921876811</v>
      </c>
      <c r="Z713" s="18">
        <v>0.21926761591629451</v>
      </c>
      <c r="AA713" s="18">
        <v>0.27658121975196809</v>
      </c>
      <c r="AB713" s="18">
        <v>0.1893100215602766</v>
      </c>
      <c r="AC713" s="18">
        <v>0.1643430095702095</v>
      </c>
      <c r="AD713" s="18">
        <v>0.1269981222303096</v>
      </c>
      <c r="AE713" s="18">
        <v>0.17388877603988001</v>
      </c>
      <c r="AG713" s="18">
        <v>0.216367640512061</v>
      </c>
      <c r="AH713" s="18">
        <v>0.15907130707185921</v>
      </c>
    </row>
    <row r="714" spans="2:34" x14ac:dyDescent="0.35">
      <c r="B714" s="17" t="s">
        <v>230</v>
      </c>
      <c r="C714" s="18">
        <v>0.13141881065462069</v>
      </c>
      <c r="D714" s="18">
        <v>0.13946618736336849</v>
      </c>
      <c r="E714" s="18">
        <v>0.12472845172067271</v>
      </c>
      <c r="G714" s="18">
        <v>0.13643938177965659</v>
      </c>
      <c r="H714" s="18">
        <v>0.1180489289662273</v>
      </c>
      <c r="J714" s="18">
        <v>0.18733539086392781</v>
      </c>
      <c r="K714" s="18">
        <v>7.562700848099338E-2</v>
      </c>
      <c r="L714" s="18">
        <v>0.17929033669658029</v>
      </c>
      <c r="M714" s="18">
        <v>9.4351281469920806E-2</v>
      </c>
      <c r="N714" s="18">
        <v>7.6920023411331542E-2</v>
      </c>
      <c r="O714" s="18">
        <v>0.12129028384493321</v>
      </c>
      <c r="P714" s="18">
        <v>8.6633155258423009E-2</v>
      </c>
      <c r="Q714" s="18">
        <v>0.1234129383397273</v>
      </c>
      <c r="R714" s="18">
        <v>0.16604503061237599</v>
      </c>
      <c r="S714" s="18">
        <v>0.1535658368900682</v>
      </c>
      <c r="T714" s="18">
        <v>0.13270694036527811</v>
      </c>
      <c r="U714" s="18">
        <v>0.2</v>
      </c>
      <c r="W714" s="18">
        <v>0.15021254247438329</v>
      </c>
      <c r="X714" s="18">
        <v>8.024685037677555E-2</v>
      </c>
      <c r="Y714" s="18">
        <v>0.1288558933966503</v>
      </c>
      <c r="Z714" s="18">
        <v>0.1099626297666009</v>
      </c>
      <c r="AA714" s="18">
        <v>0.23737237637136571</v>
      </c>
      <c r="AB714" s="18">
        <v>0.18956622517568689</v>
      </c>
      <c r="AC714" s="18">
        <v>0.12843886343971861</v>
      </c>
      <c r="AD714" s="18">
        <v>0</v>
      </c>
      <c r="AE714" s="18">
        <v>5.3293711202148659E-2</v>
      </c>
      <c r="AG714" s="18">
        <v>0.13510006854819229</v>
      </c>
      <c r="AH714" s="18">
        <v>3.6452873044175937E-2</v>
      </c>
    </row>
    <row r="715" spans="2:34" x14ac:dyDescent="0.35">
      <c r="B715" s="17" t="s">
        <v>75</v>
      </c>
      <c r="C715" s="18">
        <v>0.1334054757146797</v>
      </c>
      <c r="D715" s="18">
        <v>0.1473758432491496</v>
      </c>
      <c r="E715" s="18">
        <v>0.1170627056067321</v>
      </c>
      <c r="G715" s="18">
        <v>0.15490446116159751</v>
      </c>
      <c r="H715" s="18">
        <v>7.615324590113963E-2</v>
      </c>
      <c r="J715" s="18">
        <v>7.1445829053352949E-2</v>
      </c>
      <c r="K715" s="18">
        <v>0.13029373937076341</v>
      </c>
      <c r="L715" s="18">
        <v>0.13981573972148459</v>
      </c>
      <c r="M715" s="18">
        <v>0.1664902400898664</v>
      </c>
      <c r="N715" s="18">
        <v>0.28078535039411662</v>
      </c>
      <c r="O715" s="18">
        <v>5.5440092729471577E-2</v>
      </c>
      <c r="P715" s="18">
        <v>0.17590962650489911</v>
      </c>
      <c r="Q715" s="18">
        <v>0.1336032617341191</v>
      </c>
      <c r="R715" s="18">
        <v>0.16907039630543791</v>
      </c>
      <c r="S715" s="18">
        <v>4.9816826324624391E-2</v>
      </c>
      <c r="T715" s="18">
        <v>0.14090688688576761</v>
      </c>
      <c r="U715" s="18">
        <v>0</v>
      </c>
      <c r="W715" s="18">
        <v>0.15013809397281841</v>
      </c>
      <c r="X715" s="18">
        <v>0.14984221712313761</v>
      </c>
      <c r="Y715" s="18">
        <v>0.1166599354572752</v>
      </c>
      <c r="Z715" s="18">
        <v>0.1122758625068067</v>
      </c>
      <c r="AA715" s="18">
        <v>0.1369018929491079</v>
      </c>
      <c r="AB715" s="18">
        <v>5.075017566279711E-2</v>
      </c>
      <c r="AC715" s="18">
        <v>3.9289980298575292E-2</v>
      </c>
      <c r="AD715" s="18">
        <v>0.2166108411134009</v>
      </c>
      <c r="AE715" s="18">
        <v>6.0411967127390741E-2</v>
      </c>
      <c r="AG715" s="18">
        <v>0.13311459497147329</v>
      </c>
      <c r="AH715" s="18">
        <v>0.1097708858050211</v>
      </c>
    </row>
    <row r="716" spans="2:34" x14ac:dyDescent="0.35">
      <c r="B716" s="17" t="s">
        <v>66</v>
      </c>
      <c r="C716" s="18">
        <v>6.6370839927516884E-2</v>
      </c>
      <c r="D716" s="18">
        <v>6.1205809781101773E-2</v>
      </c>
      <c r="E716" s="18">
        <v>6.7876058448662027E-2</v>
      </c>
      <c r="G716" s="18">
        <v>7.9205592859177928E-2</v>
      </c>
      <c r="H716" s="18">
        <v>3.2191635227007957E-2</v>
      </c>
      <c r="J716" s="18">
        <v>0.13276570656622191</v>
      </c>
      <c r="K716" s="18">
        <v>5.5136540636662533E-2</v>
      </c>
      <c r="L716" s="18">
        <v>7.4539099319136951E-2</v>
      </c>
      <c r="M716" s="18">
        <v>5.5428625839990447E-2</v>
      </c>
      <c r="N716" s="18">
        <v>4.6797558399019439E-2</v>
      </c>
      <c r="O716" s="18">
        <v>9.6625028124252943E-2</v>
      </c>
      <c r="P716" s="18">
        <v>9.6030460118804589E-2</v>
      </c>
      <c r="Q716" s="18">
        <v>2.4682587667945462E-2</v>
      </c>
      <c r="R716" s="18">
        <v>2.285581401510996E-2</v>
      </c>
      <c r="S716" s="18">
        <v>0.1119732753717009</v>
      </c>
      <c r="T716" s="18">
        <v>0</v>
      </c>
      <c r="U716" s="18">
        <v>0</v>
      </c>
      <c r="W716" s="18">
        <v>0.1025239473792863</v>
      </c>
      <c r="X716" s="18">
        <v>7.0679815907290403E-2</v>
      </c>
      <c r="Y716" s="18">
        <v>5.0028506314986093E-2</v>
      </c>
      <c r="Z716" s="18">
        <v>2.5044225388547819E-2</v>
      </c>
      <c r="AA716" s="18">
        <v>0</v>
      </c>
      <c r="AB716" s="18">
        <v>0</v>
      </c>
      <c r="AC716" s="18">
        <v>0</v>
      </c>
      <c r="AD716" s="18">
        <v>0</v>
      </c>
      <c r="AE716" s="18">
        <v>0</v>
      </c>
      <c r="AG716" s="18">
        <v>6.8798203689956469E-2</v>
      </c>
      <c r="AH716" s="18">
        <v>0</v>
      </c>
    </row>
    <row r="718" spans="2:34" ht="203" x14ac:dyDescent="0.35">
      <c r="B718" s="14" t="s">
        <v>234</v>
      </c>
    </row>
    <row r="719" spans="2:34" x14ac:dyDescent="0.35">
      <c r="B719" s="15" t="s">
        <v>18</v>
      </c>
    </row>
    <row r="720" spans="2:34" x14ac:dyDescent="0.35">
      <c r="B720" s="11" t="s">
        <v>59</v>
      </c>
      <c r="C720" s="16">
        <v>501</v>
      </c>
      <c r="D720" s="16">
        <v>264</v>
      </c>
      <c r="E720" s="16">
        <v>233</v>
      </c>
      <c r="G720" s="16">
        <v>355</v>
      </c>
      <c r="H720" s="16">
        <v>146</v>
      </c>
      <c r="J720" s="16">
        <v>48</v>
      </c>
      <c r="K720" s="16">
        <v>37</v>
      </c>
      <c r="L720" s="16">
        <v>103</v>
      </c>
      <c r="M720" s="16">
        <v>43</v>
      </c>
      <c r="N720" s="16">
        <v>21</v>
      </c>
      <c r="O720" s="16">
        <v>39</v>
      </c>
      <c r="P720" s="16">
        <v>59</v>
      </c>
      <c r="Q720" s="16">
        <v>39</v>
      </c>
      <c r="R720" s="16">
        <v>54</v>
      </c>
      <c r="S720" s="16">
        <v>19</v>
      </c>
      <c r="T720" s="16">
        <v>29</v>
      </c>
      <c r="U720" s="16">
        <v>10</v>
      </c>
      <c r="W720" s="16">
        <v>217</v>
      </c>
      <c r="X720" s="16">
        <v>72</v>
      </c>
      <c r="Y720" s="16">
        <v>67</v>
      </c>
      <c r="Z720" s="16">
        <v>52</v>
      </c>
      <c r="AA720" s="16">
        <v>28</v>
      </c>
      <c r="AB720" s="16">
        <v>18</v>
      </c>
      <c r="AC720" s="16">
        <v>24</v>
      </c>
      <c r="AD720" s="16">
        <v>6</v>
      </c>
      <c r="AE720" s="16">
        <v>14</v>
      </c>
      <c r="AG720" s="16">
        <v>478</v>
      </c>
      <c r="AH720" s="16">
        <v>20</v>
      </c>
    </row>
    <row r="721" spans="2:34" x14ac:dyDescent="0.35">
      <c r="B721" s="12" t="s">
        <v>60</v>
      </c>
      <c r="C721" s="16">
        <v>504</v>
      </c>
      <c r="D721" s="16">
        <v>262</v>
      </c>
      <c r="E721" s="16">
        <v>238</v>
      </c>
      <c r="G721" s="16">
        <v>366</v>
      </c>
      <c r="H721" s="16">
        <v>138</v>
      </c>
      <c r="J721" s="16">
        <v>39</v>
      </c>
      <c r="K721" s="16">
        <v>51</v>
      </c>
      <c r="L721" s="16">
        <v>91</v>
      </c>
      <c r="M721" s="16">
        <v>36</v>
      </c>
      <c r="N721" s="16">
        <v>16</v>
      </c>
      <c r="O721" s="16">
        <v>49</v>
      </c>
      <c r="P721" s="16">
        <v>78</v>
      </c>
      <c r="Q721" s="16">
        <v>37</v>
      </c>
      <c r="R721" s="16">
        <v>45</v>
      </c>
      <c r="S721" s="16">
        <v>14</v>
      </c>
      <c r="T721" s="16">
        <v>32</v>
      </c>
      <c r="U721" s="16">
        <v>13</v>
      </c>
      <c r="W721" s="16">
        <v>216</v>
      </c>
      <c r="X721" s="16">
        <v>88</v>
      </c>
      <c r="Y721" s="16">
        <v>79</v>
      </c>
      <c r="Z721" s="16">
        <v>45</v>
      </c>
      <c r="AA721" s="16">
        <v>24</v>
      </c>
      <c r="AB721" s="16">
        <v>15</v>
      </c>
      <c r="AC721" s="16">
        <v>19</v>
      </c>
      <c r="AD721" s="16">
        <v>5</v>
      </c>
      <c r="AE721" s="16">
        <v>10</v>
      </c>
      <c r="AG721" s="16">
        <v>486</v>
      </c>
      <c r="AH721" s="16">
        <v>15</v>
      </c>
    </row>
    <row r="722" spans="2:34" x14ac:dyDescent="0.35">
      <c r="B722" s="17" t="s">
        <v>78</v>
      </c>
      <c r="C722" s="18">
        <v>0.17461821827159679</v>
      </c>
      <c r="D722" s="18">
        <v>0.2131943392680947</v>
      </c>
      <c r="E722" s="18">
        <v>0.13503191214095611</v>
      </c>
      <c r="G722" s="18">
        <v>0.1606500889990562</v>
      </c>
      <c r="H722" s="18">
        <v>0.2118156269191466</v>
      </c>
      <c r="J722" s="18">
        <v>0.1339232016661753</v>
      </c>
      <c r="K722" s="18">
        <v>0.1952553014464623</v>
      </c>
      <c r="L722" s="18">
        <v>0.17686384718573309</v>
      </c>
      <c r="M722" s="18">
        <v>0.13694240987704059</v>
      </c>
      <c r="N722" s="18">
        <v>0.23742777173771601</v>
      </c>
      <c r="O722" s="18">
        <v>0.1706207952862939</v>
      </c>
      <c r="P722" s="18">
        <v>0.1754911928953824</v>
      </c>
      <c r="Q722" s="18">
        <v>7.7899548076518249E-2</v>
      </c>
      <c r="R722" s="18">
        <v>0.1672248346426066</v>
      </c>
      <c r="S722" s="18">
        <v>0.21572228593714471</v>
      </c>
      <c r="T722" s="18">
        <v>0.19469169766076541</v>
      </c>
      <c r="U722" s="18">
        <v>0.44408059934476368</v>
      </c>
      <c r="W722" s="18">
        <v>0.1530736787958768</v>
      </c>
      <c r="X722" s="18">
        <v>0.1242128360341378</v>
      </c>
      <c r="Y722" s="18">
        <v>0.21436021637380889</v>
      </c>
      <c r="Z722" s="18">
        <v>0.21933286567748131</v>
      </c>
      <c r="AA722" s="18">
        <v>0.16251972493251221</v>
      </c>
      <c r="AB722" s="18">
        <v>0.26223665673357671</v>
      </c>
      <c r="AC722" s="18">
        <v>0.3140850101360434</v>
      </c>
      <c r="AD722" s="18">
        <v>0</v>
      </c>
      <c r="AE722" s="18">
        <v>0.1455944095404734</v>
      </c>
      <c r="AG722" s="18">
        <v>0.17400417607781421</v>
      </c>
      <c r="AH722" s="18">
        <v>9.9586506685363979E-2</v>
      </c>
    </row>
    <row r="723" spans="2:34" x14ac:dyDescent="0.35">
      <c r="B723" s="17" t="s">
        <v>131</v>
      </c>
      <c r="C723" s="18">
        <v>0.37698396865222439</v>
      </c>
      <c r="D723" s="18">
        <v>0.35784113530755418</v>
      </c>
      <c r="E723" s="18">
        <v>0.39752807338332258</v>
      </c>
      <c r="G723" s="18">
        <v>0.37631252703373452</v>
      </c>
      <c r="H723" s="18">
        <v>0.37877203116071262</v>
      </c>
      <c r="J723" s="18">
        <v>0.30773243433979719</v>
      </c>
      <c r="K723" s="18">
        <v>0.4541539414067608</v>
      </c>
      <c r="L723" s="18">
        <v>0.41473615249124968</v>
      </c>
      <c r="M723" s="18">
        <v>0.39884105270610071</v>
      </c>
      <c r="N723" s="18">
        <v>0.3469035027506836</v>
      </c>
      <c r="O723" s="18">
        <v>0.52728495776472495</v>
      </c>
      <c r="P723" s="18">
        <v>0.33199593753154061</v>
      </c>
      <c r="Q723" s="18">
        <v>0.41689174521162081</v>
      </c>
      <c r="R723" s="18">
        <v>0.27091690389327028</v>
      </c>
      <c r="S723" s="18">
        <v>0.17412972441877739</v>
      </c>
      <c r="T723" s="18">
        <v>0.29235882679851077</v>
      </c>
      <c r="U723" s="18">
        <v>0.37795970032761822</v>
      </c>
      <c r="W723" s="18">
        <v>0.32755640232901673</v>
      </c>
      <c r="X723" s="18">
        <v>0.43340581031969427</v>
      </c>
      <c r="Y723" s="18">
        <v>0.45969245281339538</v>
      </c>
      <c r="Z723" s="18">
        <v>0.41588468065719231</v>
      </c>
      <c r="AA723" s="18">
        <v>0.31324316561779059</v>
      </c>
      <c r="AB723" s="18">
        <v>0.20513133173851189</v>
      </c>
      <c r="AC723" s="18">
        <v>0.34263573340135861</v>
      </c>
      <c r="AD723" s="18">
        <v>0.53357779927632976</v>
      </c>
      <c r="AE723" s="18">
        <v>0.53836709813326888</v>
      </c>
      <c r="AG723" s="18">
        <v>0.37241985422366042</v>
      </c>
      <c r="AH723" s="18">
        <v>0.53685367741025092</v>
      </c>
    </row>
    <row r="724" spans="2:34" x14ac:dyDescent="0.35">
      <c r="B724" s="17" t="s">
        <v>229</v>
      </c>
      <c r="C724" s="18">
        <v>0.184385681117439</v>
      </c>
      <c r="D724" s="18">
        <v>0.19282013959876981</v>
      </c>
      <c r="E724" s="18">
        <v>0.1736674834695468</v>
      </c>
      <c r="G724" s="18">
        <v>0.17865883386031869</v>
      </c>
      <c r="H724" s="18">
        <v>0.19963639032328659</v>
      </c>
      <c r="J724" s="18">
        <v>0.22136712180823059</v>
      </c>
      <c r="K724" s="18">
        <v>0.11710173897668889</v>
      </c>
      <c r="L724" s="18">
        <v>0.13444537381490179</v>
      </c>
      <c r="M724" s="18">
        <v>0.17015871286705589</v>
      </c>
      <c r="N724" s="18">
        <v>0.19449312012095341</v>
      </c>
      <c r="O724" s="18">
        <v>0.12739986513304419</v>
      </c>
      <c r="P724" s="18">
        <v>0.2154328674140869</v>
      </c>
      <c r="Q724" s="18">
        <v>0.2810263941405296</v>
      </c>
      <c r="R724" s="18">
        <v>0.27142009829559771</v>
      </c>
      <c r="S724" s="18">
        <v>0.20338266321469259</v>
      </c>
      <c r="T724" s="18">
        <v>0.20740464328632841</v>
      </c>
      <c r="U724" s="18">
        <v>8.8979850163809091E-2</v>
      </c>
      <c r="W724" s="18">
        <v>0.19006846305459391</v>
      </c>
      <c r="X724" s="18">
        <v>0.15853580708038689</v>
      </c>
      <c r="Y724" s="18">
        <v>0.185926222347332</v>
      </c>
      <c r="Z724" s="18">
        <v>0.1872789386905836</v>
      </c>
      <c r="AA724" s="18">
        <v>0.23051899801374359</v>
      </c>
      <c r="AB724" s="18">
        <v>0.1893100215602766</v>
      </c>
      <c r="AC724" s="18">
        <v>0.19579263691028789</v>
      </c>
      <c r="AD724" s="18">
        <v>0.12281323737995981</v>
      </c>
      <c r="AE724" s="18">
        <v>0.20233281399671799</v>
      </c>
      <c r="AG724" s="18">
        <v>0.18565989403404901</v>
      </c>
      <c r="AH724" s="18">
        <v>0.17720458985947041</v>
      </c>
    </row>
    <row r="725" spans="2:34" x14ac:dyDescent="0.35">
      <c r="B725" s="17" t="s">
        <v>230</v>
      </c>
      <c r="C725" s="18">
        <v>0.123926006949789</v>
      </c>
      <c r="D725" s="18">
        <v>0.11958660448125839</v>
      </c>
      <c r="E725" s="18">
        <v>0.13074851829784689</v>
      </c>
      <c r="G725" s="18">
        <v>0.1225737308234007</v>
      </c>
      <c r="H725" s="18">
        <v>0.1275271454198115</v>
      </c>
      <c r="J725" s="18">
        <v>9.1885788224309276E-2</v>
      </c>
      <c r="K725" s="18">
        <v>0.10319527879932459</v>
      </c>
      <c r="L725" s="18">
        <v>0.1117687794310805</v>
      </c>
      <c r="M725" s="18">
        <v>0.1942045530098617</v>
      </c>
      <c r="N725" s="18">
        <v>3.3985371794569022E-2</v>
      </c>
      <c r="O725" s="18">
        <v>0.12129028384493321</v>
      </c>
      <c r="P725" s="18">
        <v>0.1278933601574031</v>
      </c>
      <c r="Q725" s="18">
        <v>9.6692925246865735E-2</v>
      </c>
      <c r="R725" s="18">
        <v>0.1181768513122905</v>
      </c>
      <c r="S725" s="18">
        <v>0.21572228593714471</v>
      </c>
      <c r="T725" s="18">
        <v>0.2044782570050924</v>
      </c>
      <c r="U725" s="18">
        <v>8.8979850163809091E-2</v>
      </c>
      <c r="W725" s="18">
        <v>0.13224852137165499</v>
      </c>
      <c r="X725" s="18">
        <v>0.1242686652791281</v>
      </c>
      <c r="Y725" s="18">
        <v>8.577546093753706E-2</v>
      </c>
      <c r="Z725" s="18">
        <v>9.7686227753051025E-2</v>
      </c>
      <c r="AA725" s="18">
        <v>0.1888055363373462</v>
      </c>
      <c r="AB725" s="18">
        <v>0.2925718143048377</v>
      </c>
      <c r="AC725" s="18">
        <v>8.798355193048181E-2</v>
      </c>
      <c r="AD725" s="18">
        <v>0.1269981222303096</v>
      </c>
      <c r="AE725" s="18">
        <v>5.3293711202148659E-2</v>
      </c>
      <c r="AG725" s="18">
        <v>0.12609460691810051</v>
      </c>
      <c r="AH725" s="18">
        <v>7.6584340239893689E-2</v>
      </c>
    </row>
    <row r="726" spans="2:34" x14ac:dyDescent="0.35">
      <c r="B726" s="17" t="s">
        <v>75</v>
      </c>
      <c r="C726" s="18">
        <v>7.9576781329482954E-2</v>
      </c>
      <c r="D726" s="18">
        <v>6.6819828973264578E-2</v>
      </c>
      <c r="E726" s="18">
        <v>8.9657854700367107E-2</v>
      </c>
      <c r="G726" s="18">
        <v>8.7234164617624926E-2</v>
      </c>
      <c r="H726" s="18">
        <v>5.9185015919645173E-2</v>
      </c>
      <c r="J726" s="18">
        <v>9.1885788224309289E-2</v>
      </c>
      <c r="K726" s="18">
        <v>0.13029373937076341</v>
      </c>
      <c r="L726" s="18">
        <v>7.3611663650623368E-2</v>
      </c>
      <c r="M726" s="18">
        <v>4.9926635769970418E-2</v>
      </c>
      <c r="N726" s="18">
        <v>4.6797558399019439E-2</v>
      </c>
      <c r="O726" s="18">
        <v>3.0774837008791269E-2</v>
      </c>
      <c r="P726" s="18">
        <v>8.5166335255717346E-2</v>
      </c>
      <c r="Q726" s="18">
        <v>0.1028067996565197</v>
      </c>
      <c r="R726" s="18">
        <v>9.4450422313742968E-2</v>
      </c>
      <c r="S726" s="18">
        <v>0.1412262141676161</v>
      </c>
      <c r="T726" s="18">
        <v>6.9135570245953223E-2</v>
      </c>
      <c r="U726" s="18">
        <v>0</v>
      </c>
      <c r="W726" s="18">
        <v>8.9643555415267043E-2</v>
      </c>
      <c r="X726" s="18">
        <v>0.1017082800582972</v>
      </c>
      <c r="Y726" s="18">
        <v>4.073545854129175E-2</v>
      </c>
      <c r="Z726" s="18">
        <v>5.4773061833144038E-2</v>
      </c>
      <c r="AA726" s="18">
        <v>0.10491257509860751</v>
      </c>
      <c r="AB726" s="18">
        <v>5.075017566279711E-2</v>
      </c>
      <c r="AC726" s="18">
        <v>5.950306762182829E-2</v>
      </c>
      <c r="AD726" s="18">
        <v>0.2166108411134009</v>
      </c>
      <c r="AE726" s="18">
        <v>6.0411967127390741E-2</v>
      </c>
      <c r="AG726" s="18">
        <v>7.9099132308387235E-2</v>
      </c>
      <c r="AH726" s="18">
        <v>0.1097708858050211</v>
      </c>
    </row>
    <row r="727" spans="2:34" x14ac:dyDescent="0.35">
      <c r="B727" s="17" t="s">
        <v>66</v>
      </c>
      <c r="C727" s="18">
        <v>6.0509343679467857E-2</v>
      </c>
      <c r="D727" s="18">
        <v>4.9737952371058353E-2</v>
      </c>
      <c r="E727" s="18">
        <v>7.3366158007960453E-2</v>
      </c>
      <c r="G727" s="18">
        <v>7.4570654665865183E-2</v>
      </c>
      <c r="H727" s="18">
        <v>2.3063790257397389E-2</v>
      </c>
      <c r="J727" s="18">
        <v>0.15320566573717831</v>
      </c>
      <c r="K727" s="18">
        <v>0</v>
      </c>
      <c r="L727" s="18">
        <v>8.857418342641131E-2</v>
      </c>
      <c r="M727" s="18">
        <v>4.9926635769970418E-2</v>
      </c>
      <c r="N727" s="18">
        <v>0.14039267519705831</v>
      </c>
      <c r="O727" s="18">
        <v>2.262926096221202E-2</v>
      </c>
      <c r="P727" s="18">
        <v>6.4020306745869726E-2</v>
      </c>
      <c r="Q727" s="18">
        <v>2.4682587667945462E-2</v>
      </c>
      <c r="R727" s="18">
        <v>7.781088954249174E-2</v>
      </c>
      <c r="S727" s="18">
        <v>4.9816826324624391E-2</v>
      </c>
      <c r="T727" s="18">
        <v>3.1931005003349867E-2</v>
      </c>
      <c r="U727" s="18">
        <v>0</v>
      </c>
      <c r="W727" s="18">
        <v>0.10740937903359039</v>
      </c>
      <c r="X727" s="18">
        <v>5.7868601228355923E-2</v>
      </c>
      <c r="Y727" s="18">
        <v>1.351018898663498E-2</v>
      </c>
      <c r="Z727" s="18">
        <v>2.5044225388547819E-2</v>
      </c>
      <c r="AA727" s="18">
        <v>0</v>
      </c>
      <c r="AB727" s="18">
        <v>0</v>
      </c>
      <c r="AC727" s="18">
        <v>0</v>
      </c>
      <c r="AD727" s="18">
        <v>0</v>
      </c>
      <c r="AE727" s="18">
        <v>0</v>
      </c>
      <c r="AG727" s="18">
        <v>6.2722336437988746E-2</v>
      </c>
      <c r="AH727" s="18">
        <v>0</v>
      </c>
    </row>
    <row r="729" spans="2:34" ht="203" x14ac:dyDescent="0.35">
      <c r="B729" s="14" t="s">
        <v>235</v>
      </c>
    </row>
    <row r="730" spans="2:34" x14ac:dyDescent="0.35">
      <c r="B730" s="15" t="s">
        <v>18</v>
      </c>
    </row>
    <row r="731" spans="2:34" x14ac:dyDescent="0.35">
      <c r="B731" s="11" t="s">
        <v>59</v>
      </c>
      <c r="C731" s="16">
        <v>501</v>
      </c>
      <c r="D731" s="16">
        <v>264</v>
      </c>
      <c r="E731" s="16">
        <v>233</v>
      </c>
      <c r="G731" s="16">
        <v>355</v>
      </c>
      <c r="H731" s="16">
        <v>146</v>
      </c>
      <c r="J731" s="16">
        <v>48</v>
      </c>
      <c r="K731" s="16">
        <v>37</v>
      </c>
      <c r="L731" s="16">
        <v>103</v>
      </c>
      <c r="M731" s="16">
        <v>43</v>
      </c>
      <c r="N731" s="16">
        <v>21</v>
      </c>
      <c r="O731" s="16">
        <v>39</v>
      </c>
      <c r="P731" s="16">
        <v>59</v>
      </c>
      <c r="Q731" s="16">
        <v>39</v>
      </c>
      <c r="R731" s="16">
        <v>54</v>
      </c>
      <c r="S731" s="16">
        <v>19</v>
      </c>
      <c r="T731" s="16">
        <v>29</v>
      </c>
      <c r="U731" s="16">
        <v>10</v>
      </c>
      <c r="W731" s="16">
        <v>217</v>
      </c>
      <c r="X731" s="16">
        <v>72</v>
      </c>
      <c r="Y731" s="16">
        <v>67</v>
      </c>
      <c r="Z731" s="16">
        <v>52</v>
      </c>
      <c r="AA731" s="16">
        <v>28</v>
      </c>
      <c r="AB731" s="16">
        <v>18</v>
      </c>
      <c r="AC731" s="16">
        <v>24</v>
      </c>
      <c r="AD731" s="16">
        <v>6</v>
      </c>
      <c r="AE731" s="16">
        <v>14</v>
      </c>
      <c r="AG731" s="16">
        <v>478</v>
      </c>
      <c r="AH731" s="16">
        <v>20</v>
      </c>
    </row>
    <row r="732" spans="2:34" x14ac:dyDescent="0.35">
      <c r="B732" s="12" t="s">
        <v>60</v>
      </c>
      <c r="C732" s="16">
        <v>504</v>
      </c>
      <c r="D732" s="16">
        <v>262</v>
      </c>
      <c r="E732" s="16">
        <v>238</v>
      </c>
      <c r="G732" s="16">
        <v>366</v>
      </c>
      <c r="H732" s="16">
        <v>138</v>
      </c>
      <c r="J732" s="16">
        <v>39</v>
      </c>
      <c r="K732" s="16">
        <v>51</v>
      </c>
      <c r="L732" s="16">
        <v>91</v>
      </c>
      <c r="M732" s="16">
        <v>36</v>
      </c>
      <c r="N732" s="16">
        <v>16</v>
      </c>
      <c r="O732" s="16">
        <v>49</v>
      </c>
      <c r="P732" s="16">
        <v>78</v>
      </c>
      <c r="Q732" s="16">
        <v>37</v>
      </c>
      <c r="R732" s="16">
        <v>45</v>
      </c>
      <c r="S732" s="16">
        <v>14</v>
      </c>
      <c r="T732" s="16">
        <v>32</v>
      </c>
      <c r="U732" s="16">
        <v>13</v>
      </c>
      <c r="W732" s="16">
        <v>216</v>
      </c>
      <c r="X732" s="16">
        <v>88</v>
      </c>
      <c r="Y732" s="16">
        <v>79</v>
      </c>
      <c r="Z732" s="16">
        <v>45</v>
      </c>
      <c r="AA732" s="16">
        <v>24</v>
      </c>
      <c r="AB732" s="16">
        <v>15</v>
      </c>
      <c r="AC732" s="16">
        <v>19</v>
      </c>
      <c r="AD732" s="16">
        <v>5</v>
      </c>
      <c r="AE732" s="16">
        <v>10</v>
      </c>
      <c r="AG732" s="16">
        <v>486</v>
      </c>
      <c r="AH732" s="16">
        <v>15</v>
      </c>
    </row>
    <row r="733" spans="2:34" x14ac:dyDescent="0.35">
      <c r="B733" s="17" t="s">
        <v>78</v>
      </c>
      <c r="C733" s="18">
        <v>0.19080197432696011</v>
      </c>
      <c r="D733" s="18">
        <v>0.1813098844729413</v>
      </c>
      <c r="E733" s="18">
        <v>0.20440077736693349</v>
      </c>
      <c r="G733" s="18">
        <v>0.16806344094831821</v>
      </c>
      <c r="H733" s="18">
        <v>0.25135514516523788</v>
      </c>
      <c r="J733" s="18">
        <v>0.1341092486581435</v>
      </c>
      <c r="K733" s="18">
        <v>0.27496553364131671</v>
      </c>
      <c r="L733" s="18">
        <v>0.1319324578087252</v>
      </c>
      <c r="M733" s="18">
        <v>0.29772991882688671</v>
      </c>
      <c r="N733" s="18">
        <v>0.2842253301367354</v>
      </c>
      <c r="O733" s="18">
        <v>0.12129028384493321</v>
      </c>
      <c r="P733" s="18">
        <v>0.20311949310886149</v>
      </c>
      <c r="Q733" s="18">
        <v>0.22576798405486129</v>
      </c>
      <c r="R733" s="18">
        <v>0.19192621032054791</v>
      </c>
      <c r="S733" s="18">
        <v>0.1078611429685724</v>
      </c>
      <c r="T733" s="18">
        <v>0.2292584490579764</v>
      </c>
      <c r="U733" s="18">
        <v>0.11102014983619091</v>
      </c>
      <c r="W733" s="18">
        <v>0.1801160726519814</v>
      </c>
      <c r="X733" s="18">
        <v>0.18692842112577379</v>
      </c>
      <c r="Y733" s="18">
        <v>0.18345604932362239</v>
      </c>
      <c r="Z733" s="18">
        <v>0.26945355522900982</v>
      </c>
      <c r="AA733" s="18">
        <v>8.4979343498599869E-2</v>
      </c>
      <c r="AB733" s="18">
        <v>0.15923106760442579</v>
      </c>
      <c r="AC733" s="18">
        <v>0.23445831759756869</v>
      </c>
      <c r="AD733" s="18">
        <v>0.2166108411134009</v>
      </c>
      <c r="AE733" s="18">
        <v>0.2344504146247022</v>
      </c>
      <c r="AG733" s="18">
        <v>0.18679134137670331</v>
      </c>
      <c r="AH733" s="18">
        <v>0.2288131008866609</v>
      </c>
    </row>
    <row r="734" spans="2:34" x14ac:dyDescent="0.35">
      <c r="B734" s="17" t="s">
        <v>131</v>
      </c>
      <c r="C734" s="18">
        <v>0.29046523896187798</v>
      </c>
      <c r="D734" s="18">
        <v>0.29267945197671819</v>
      </c>
      <c r="E734" s="18">
        <v>0.29282149568958998</v>
      </c>
      <c r="G734" s="18">
        <v>0.27369501996194051</v>
      </c>
      <c r="H734" s="18">
        <v>0.33512466880234348</v>
      </c>
      <c r="J734" s="18">
        <v>0.25938189747680818</v>
      </c>
      <c r="K734" s="18">
        <v>0.25014091233695501</v>
      </c>
      <c r="L734" s="18">
        <v>0.32704159321928289</v>
      </c>
      <c r="M734" s="18">
        <v>0.13065896409203989</v>
      </c>
      <c r="N734" s="18">
        <v>0.34139420267110893</v>
      </c>
      <c r="O734" s="18">
        <v>0.41844076706425021</v>
      </c>
      <c r="P734" s="18">
        <v>0.28926630316015078</v>
      </c>
      <c r="Q734" s="18">
        <v>0.1768545626603561</v>
      </c>
      <c r="R734" s="18">
        <v>0.27529061010175931</v>
      </c>
      <c r="S734" s="18">
        <v>0.46480964307333328</v>
      </c>
      <c r="T734" s="18">
        <v>0.2818137737715351</v>
      </c>
      <c r="U734" s="18">
        <v>0.40000000000000008</v>
      </c>
      <c r="W734" s="18">
        <v>0.24449327919209141</v>
      </c>
      <c r="X734" s="18">
        <v>0.31198677824682458</v>
      </c>
      <c r="Y734" s="18">
        <v>0.3132041581168637</v>
      </c>
      <c r="Z734" s="18">
        <v>0.35399089989773103</v>
      </c>
      <c r="AA734" s="18">
        <v>0.38508004060603651</v>
      </c>
      <c r="AB734" s="18">
        <v>0.30266161805518482</v>
      </c>
      <c r="AC734" s="18">
        <v>0.37513209268276099</v>
      </c>
      <c r="AD734" s="18">
        <v>0.31696695816292891</v>
      </c>
      <c r="AE734" s="18">
        <v>0.28777155880622268</v>
      </c>
      <c r="AG734" s="18">
        <v>0.29192176597793529</v>
      </c>
      <c r="AH734" s="18">
        <v>0.29699731892750042</v>
      </c>
    </row>
    <row r="735" spans="2:34" x14ac:dyDescent="0.35">
      <c r="B735" s="17" t="s">
        <v>229</v>
      </c>
      <c r="C735" s="18">
        <v>0.19536327734550929</v>
      </c>
      <c r="D735" s="18">
        <v>0.21110287841551301</v>
      </c>
      <c r="E735" s="18">
        <v>0.17319676666872699</v>
      </c>
      <c r="G735" s="18">
        <v>0.21326341058161249</v>
      </c>
      <c r="H735" s="18">
        <v>0.14769486321235339</v>
      </c>
      <c r="J735" s="18">
        <v>0.25149797182365108</v>
      </c>
      <c r="K735" s="18">
        <v>0.1095541267557959</v>
      </c>
      <c r="L735" s="18">
        <v>0.22678641219326809</v>
      </c>
      <c r="M735" s="18">
        <v>0.19603950849422061</v>
      </c>
      <c r="N735" s="18">
        <v>0.14039267519705831</v>
      </c>
      <c r="O735" s="18">
        <v>0.16021069690030379</v>
      </c>
      <c r="P735" s="18">
        <v>0.20909523957508769</v>
      </c>
      <c r="Q735" s="18">
        <v>0.2647237944713895</v>
      </c>
      <c r="R735" s="18">
        <v>0.1961556628469579</v>
      </c>
      <c r="S735" s="18">
        <v>4.5704693921495863E-2</v>
      </c>
      <c r="T735" s="18">
        <v>0.1675643316498639</v>
      </c>
      <c r="U735" s="18">
        <v>0.28897985016380912</v>
      </c>
      <c r="W735" s="18">
        <v>0.18696049799285419</v>
      </c>
      <c r="X735" s="18">
        <v>0.2171079079013247</v>
      </c>
      <c r="Y735" s="18">
        <v>0.1898487181389088</v>
      </c>
      <c r="Z735" s="18">
        <v>0.20724621623130329</v>
      </c>
      <c r="AA735" s="18">
        <v>0.26821182230991042</v>
      </c>
      <c r="AB735" s="18">
        <v>0.18533995655135521</v>
      </c>
      <c r="AC735" s="18">
        <v>0.16563770621953369</v>
      </c>
      <c r="AD735" s="18">
        <v>0.24981135961026929</v>
      </c>
      <c r="AE735" s="18">
        <v>0.1000718959526829</v>
      </c>
      <c r="AG735" s="18">
        <v>0.19795918564987999</v>
      </c>
      <c r="AH735" s="18">
        <v>0.1473896378857571</v>
      </c>
    </row>
    <row r="736" spans="2:34" x14ac:dyDescent="0.35">
      <c r="B736" s="17" t="s">
        <v>230</v>
      </c>
      <c r="C736" s="18">
        <v>0.13599861417280981</v>
      </c>
      <c r="D736" s="18">
        <v>0.13525100941507151</v>
      </c>
      <c r="E736" s="18">
        <v>0.13590157065632399</v>
      </c>
      <c r="G736" s="18">
        <v>0.13434146673736749</v>
      </c>
      <c r="H736" s="18">
        <v>0.14041163105879789</v>
      </c>
      <c r="J736" s="18">
        <v>0.12529641148062409</v>
      </c>
      <c r="K736" s="18">
        <v>0.18998331346817951</v>
      </c>
      <c r="L736" s="18">
        <v>0.13358895758460171</v>
      </c>
      <c r="M736" s="18">
        <v>0.15915473272701591</v>
      </c>
      <c r="N736" s="18">
        <v>9.3595116798038877E-2</v>
      </c>
      <c r="O736" s="18">
        <v>0.22809847978693981</v>
      </c>
      <c r="P736" s="18">
        <v>9.720695610415199E-2</v>
      </c>
      <c r="Q736" s="18">
        <v>5.5479049745544871E-2</v>
      </c>
      <c r="R736" s="18">
        <v>8.6555315332008206E-2</v>
      </c>
      <c r="S736" s="18">
        <v>0.28199086738734969</v>
      </c>
      <c r="T736" s="18">
        <v>0.17254725200174259</v>
      </c>
      <c r="U736" s="18">
        <v>0</v>
      </c>
      <c r="W736" s="18">
        <v>0.14357271295521959</v>
      </c>
      <c r="X736" s="18">
        <v>8.6154667342614982E-2</v>
      </c>
      <c r="Y736" s="18">
        <v>0.1838766150634851</v>
      </c>
      <c r="Z736" s="18">
        <v>9.2527314546241246E-2</v>
      </c>
      <c r="AA736" s="18">
        <v>0.1888055363373462</v>
      </c>
      <c r="AB736" s="18">
        <v>5.075017566279711E-2</v>
      </c>
      <c r="AC736" s="18">
        <v>0.22477188350013649</v>
      </c>
      <c r="AD736" s="18">
        <v>0</v>
      </c>
      <c r="AE736" s="18">
        <v>0.15681030040892749</v>
      </c>
      <c r="AG736" s="18">
        <v>0.13766201935695371</v>
      </c>
      <c r="AH736" s="18">
        <v>0.1072581706900394</v>
      </c>
    </row>
    <row r="737" spans="2:34" x14ac:dyDescent="0.35">
      <c r="B737" s="17" t="s">
        <v>75</v>
      </c>
      <c r="C737" s="18">
        <v>0.12997169711215051</v>
      </c>
      <c r="D737" s="18">
        <v>0.13821325119711761</v>
      </c>
      <c r="E737" s="18">
        <v>0.12304368612275191</v>
      </c>
      <c r="G737" s="18">
        <v>0.14699807837181961</v>
      </c>
      <c r="H737" s="18">
        <v>8.4630102031845136E-2</v>
      </c>
      <c r="J737" s="18">
        <v>0.11738872316550759</v>
      </c>
      <c r="K737" s="18">
        <v>0.14778784347942159</v>
      </c>
      <c r="L737" s="18">
        <v>0.1177501682820177</v>
      </c>
      <c r="M737" s="18">
        <v>0.122065594389916</v>
      </c>
      <c r="N737" s="18">
        <v>0.14039267519705831</v>
      </c>
      <c r="O737" s="18">
        <v>2.4665255720680311E-2</v>
      </c>
      <c r="P737" s="18">
        <v>0.12128662461941089</v>
      </c>
      <c r="Q737" s="18">
        <v>0.20312684606401141</v>
      </c>
      <c r="R737" s="18">
        <v>0.20889802887448919</v>
      </c>
      <c r="S737" s="18">
        <v>4.9816826324624391E-2</v>
      </c>
      <c r="T737" s="18">
        <v>0.14881619351888209</v>
      </c>
      <c r="U737" s="18">
        <v>0.2</v>
      </c>
      <c r="W737" s="18">
        <v>0.14963193669566449</v>
      </c>
      <c r="X737" s="18">
        <v>0.1278767843056304</v>
      </c>
      <c r="Y737" s="18">
        <v>0.116104270370485</v>
      </c>
      <c r="Z737" s="18">
        <v>5.1737788707167033E-2</v>
      </c>
      <c r="AA737" s="18">
        <v>7.2923257248107096E-2</v>
      </c>
      <c r="AB737" s="18">
        <v>0.30201718212623702</v>
      </c>
      <c r="AC737" s="18">
        <v>0</v>
      </c>
      <c r="AD737" s="18">
        <v>0.2166108411134009</v>
      </c>
      <c r="AE737" s="18">
        <v>0.22089583020746431</v>
      </c>
      <c r="AG737" s="18">
        <v>0.12616724335925891</v>
      </c>
      <c r="AH737" s="18">
        <v>0.21954177161004229</v>
      </c>
    </row>
    <row r="738" spans="2:34" x14ac:dyDescent="0.35">
      <c r="B738" s="17" t="s">
        <v>66</v>
      </c>
      <c r="C738" s="18">
        <v>5.7399198080692271E-2</v>
      </c>
      <c r="D738" s="18">
        <v>4.1443524522638338E-2</v>
      </c>
      <c r="E738" s="18">
        <v>7.0635703495673566E-2</v>
      </c>
      <c r="G738" s="18">
        <v>6.3638583398941698E-2</v>
      </c>
      <c r="H738" s="18">
        <v>4.0783589729422018E-2</v>
      </c>
      <c r="J738" s="18">
        <v>0.1123257473952656</v>
      </c>
      <c r="K738" s="18">
        <v>2.756827031833127E-2</v>
      </c>
      <c r="L738" s="18">
        <v>6.2900410912104007E-2</v>
      </c>
      <c r="M738" s="18">
        <v>9.435128146992082E-2</v>
      </c>
      <c r="N738" s="18">
        <v>0</v>
      </c>
      <c r="O738" s="18">
        <v>4.7294516682892328E-2</v>
      </c>
      <c r="P738" s="18">
        <v>8.0025383432337158E-2</v>
      </c>
      <c r="Q738" s="18">
        <v>7.4047763003836378E-2</v>
      </c>
      <c r="R738" s="18">
        <v>4.1174172524237232E-2</v>
      </c>
      <c r="S738" s="18">
        <v>4.9816826324624391E-2</v>
      </c>
      <c r="T738" s="18">
        <v>0</v>
      </c>
      <c r="U738" s="18">
        <v>0</v>
      </c>
      <c r="W738" s="18">
        <v>9.5225500512189046E-2</v>
      </c>
      <c r="X738" s="18">
        <v>6.9945441077831669E-2</v>
      </c>
      <c r="Y738" s="18">
        <v>1.351018898663498E-2</v>
      </c>
      <c r="Z738" s="18">
        <v>2.5044225388547819E-2</v>
      </c>
      <c r="AA738" s="18">
        <v>0</v>
      </c>
      <c r="AB738" s="18">
        <v>0</v>
      </c>
      <c r="AC738" s="18">
        <v>0</v>
      </c>
      <c r="AD738" s="18">
        <v>0</v>
      </c>
      <c r="AE738" s="18">
        <v>0</v>
      </c>
      <c r="AG738" s="18">
        <v>5.9498444279268703E-2</v>
      </c>
      <c r="AH738" s="18">
        <v>0</v>
      </c>
    </row>
    <row r="740" spans="2:34" ht="58" x14ac:dyDescent="0.35">
      <c r="B740" s="14" t="s">
        <v>236</v>
      </c>
    </row>
    <row r="741" spans="2:34" x14ac:dyDescent="0.35">
      <c r="B741" s="15" t="s">
        <v>18</v>
      </c>
    </row>
    <row r="742" spans="2:34" x14ac:dyDescent="0.35">
      <c r="B742" s="11" t="s">
        <v>59</v>
      </c>
      <c r="C742" s="16">
        <v>501</v>
      </c>
      <c r="D742" s="16">
        <v>264</v>
      </c>
      <c r="E742" s="16">
        <v>233</v>
      </c>
      <c r="G742" s="16">
        <v>355</v>
      </c>
      <c r="H742" s="16">
        <v>146</v>
      </c>
      <c r="J742" s="16">
        <v>48</v>
      </c>
      <c r="K742" s="16">
        <v>37</v>
      </c>
      <c r="L742" s="16">
        <v>103</v>
      </c>
      <c r="M742" s="16">
        <v>43</v>
      </c>
      <c r="N742" s="16">
        <v>21</v>
      </c>
      <c r="O742" s="16">
        <v>39</v>
      </c>
      <c r="P742" s="16">
        <v>59</v>
      </c>
      <c r="Q742" s="16">
        <v>39</v>
      </c>
      <c r="R742" s="16">
        <v>54</v>
      </c>
      <c r="S742" s="16">
        <v>19</v>
      </c>
      <c r="T742" s="16">
        <v>29</v>
      </c>
      <c r="U742" s="16">
        <v>10</v>
      </c>
      <c r="W742" s="16">
        <v>217</v>
      </c>
      <c r="X742" s="16">
        <v>72</v>
      </c>
      <c r="Y742" s="16">
        <v>67</v>
      </c>
      <c r="Z742" s="16">
        <v>52</v>
      </c>
      <c r="AA742" s="16">
        <v>28</v>
      </c>
      <c r="AB742" s="16">
        <v>18</v>
      </c>
      <c r="AC742" s="16">
        <v>24</v>
      </c>
      <c r="AD742" s="16">
        <v>6</v>
      </c>
      <c r="AE742" s="16">
        <v>14</v>
      </c>
      <c r="AG742" s="16">
        <v>478</v>
      </c>
      <c r="AH742" s="16">
        <v>20</v>
      </c>
    </row>
    <row r="743" spans="2:34" x14ac:dyDescent="0.35">
      <c r="B743" s="12" t="s">
        <v>60</v>
      </c>
      <c r="C743" s="16">
        <v>504</v>
      </c>
      <c r="D743" s="16">
        <v>262</v>
      </c>
      <c r="E743" s="16">
        <v>238</v>
      </c>
      <c r="G743" s="16">
        <v>366</v>
      </c>
      <c r="H743" s="16">
        <v>138</v>
      </c>
      <c r="J743" s="16">
        <v>39</v>
      </c>
      <c r="K743" s="16">
        <v>51</v>
      </c>
      <c r="L743" s="16">
        <v>91</v>
      </c>
      <c r="M743" s="16">
        <v>36</v>
      </c>
      <c r="N743" s="16">
        <v>16</v>
      </c>
      <c r="O743" s="16">
        <v>49</v>
      </c>
      <c r="P743" s="16">
        <v>78</v>
      </c>
      <c r="Q743" s="16">
        <v>37</v>
      </c>
      <c r="R743" s="16">
        <v>45</v>
      </c>
      <c r="S743" s="16">
        <v>14</v>
      </c>
      <c r="T743" s="16">
        <v>32</v>
      </c>
      <c r="U743" s="16">
        <v>13</v>
      </c>
      <c r="W743" s="16">
        <v>216</v>
      </c>
      <c r="X743" s="16">
        <v>88</v>
      </c>
      <c r="Y743" s="16">
        <v>79</v>
      </c>
      <c r="Z743" s="16">
        <v>45</v>
      </c>
      <c r="AA743" s="16">
        <v>24</v>
      </c>
      <c r="AB743" s="16">
        <v>15</v>
      </c>
      <c r="AC743" s="16">
        <v>19</v>
      </c>
      <c r="AD743" s="16">
        <v>5</v>
      </c>
      <c r="AE743" s="16">
        <v>10</v>
      </c>
      <c r="AG743" s="16">
        <v>486</v>
      </c>
      <c r="AH743" s="16">
        <v>15</v>
      </c>
    </row>
    <row r="744" spans="2:34" x14ac:dyDescent="0.35">
      <c r="B744" s="17" t="s">
        <v>237</v>
      </c>
      <c r="C744" s="18">
        <v>0.1524351215680497</v>
      </c>
      <c r="D744" s="18">
        <v>0.123473618186255</v>
      </c>
      <c r="E744" s="18">
        <v>0.1836698630862699</v>
      </c>
      <c r="G744" s="18">
        <v>0.15028219270518561</v>
      </c>
      <c r="H744" s="18">
        <v>0.15816841434752679</v>
      </c>
      <c r="J744" s="18">
        <v>0.21940379546379971</v>
      </c>
      <c r="K744" s="18">
        <v>0.14214345530624009</v>
      </c>
      <c r="L744" s="18">
        <v>0.13023351154816751</v>
      </c>
      <c r="M744" s="18">
        <v>0.23292646756979149</v>
      </c>
      <c r="N744" s="18">
        <v>4.6797558399019439E-2</v>
      </c>
      <c r="O744" s="18">
        <v>0.17469438181593649</v>
      </c>
      <c r="P744" s="18">
        <v>0.1239289043193704</v>
      </c>
      <c r="Q744" s="18">
        <v>0.14968522174338261</v>
      </c>
      <c r="R744" s="18">
        <v>8.9747416950025416E-2</v>
      </c>
      <c r="S744" s="18">
        <v>0.1535658368900682</v>
      </c>
      <c r="T744" s="18">
        <v>0.22849681679181111</v>
      </c>
      <c r="U744" s="18">
        <v>0.17795970032761821</v>
      </c>
      <c r="W744" s="18">
        <v>0.13027839638047201</v>
      </c>
      <c r="X744" s="18">
        <v>0.15246453174406249</v>
      </c>
      <c r="Y744" s="18">
        <v>0.18020707020450549</v>
      </c>
      <c r="Z744" s="18">
        <v>0.13490779840474371</v>
      </c>
      <c r="AA744" s="18">
        <v>0.21527124545827289</v>
      </c>
      <c r="AB744" s="18">
        <v>0.16073630540798239</v>
      </c>
      <c r="AC744" s="18">
        <v>0.30568718169343151</v>
      </c>
      <c r="AD744" s="18">
        <v>0.130764855489164</v>
      </c>
      <c r="AE744" s="18">
        <v>0</v>
      </c>
      <c r="AG744" s="18">
        <v>0.15495283463958301</v>
      </c>
      <c r="AH744" s="18">
        <v>4.1321756702035008E-2</v>
      </c>
    </row>
    <row r="745" spans="2:34" x14ac:dyDescent="0.35">
      <c r="B745" s="17" t="s">
        <v>238</v>
      </c>
      <c r="C745" s="18">
        <v>0.10559556086305</v>
      </c>
      <c r="D745" s="18">
        <v>0.12402223492357591</v>
      </c>
      <c r="E745" s="18">
        <v>8.2576630882142538E-2</v>
      </c>
      <c r="G745" s="18">
        <v>9.3441563796141214E-2</v>
      </c>
      <c r="H745" s="18">
        <v>0.13796189903030129</v>
      </c>
      <c r="J745" s="18">
        <v>8.8139259350530644E-2</v>
      </c>
      <c r="K745" s="18">
        <v>0.1004498448098219</v>
      </c>
      <c r="L745" s="18">
        <v>0.13911829028180089</v>
      </c>
      <c r="M745" s="18">
        <v>9.0684246884259703E-2</v>
      </c>
      <c r="N745" s="18">
        <v>7.6920023411331542E-2</v>
      </c>
      <c r="O745" s="18">
        <v>5.5440092729471577E-2</v>
      </c>
      <c r="P745" s="18">
        <v>6.2281769574467009E-2</v>
      </c>
      <c r="Q745" s="18">
        <v>9.6692925246865735E-2</v>
      </c>
      <c r="R745" s="18">
        <v>0.12940949966134191</v>
      </c>
      <c r="S745" s="18">
        <v>0.17001759201564889</v>
      </c>
      <c r="T745" s="18">
        <v>0.24478642243683069</v>
      </c>
      <c r="U745" s="18">
        <v>0</v>
      </c>
      <c r="W745" s="18">
        <v>6.6324047720637699E-2</v>
      </c>
      <c r="X745" s="18">
        <v>9.7215603444551144E-2</v>
      </c>
      <c r="Y745" s="18">
        <v>0.13324083551644819</v>
      </c>
      <c r="Z745" s="18">
        <v>0.18744902892220891</v>
      </c>
      <c r="AA745" s="18">
        <v>9.7476852547578249E-2</v>
      </c>
      <c r="AB745" s="18">
        <v>0.20116126672959059</v>
      </c>
      <c r="AC745" s="18">
        <v>8.798355193048181E-2</v>
      </c>
      <c r="AD745" s="18">
        <v>0</v>
      </c>
      <c r="AE745" s="18">
        <v>0.2422216122390603</v>
      </c>
      <c r="AG745" s="18">
        <v>0.1004172644738455</v>
      </c>
      <c r="AH745" s="18">
        <v>0.16567946724547281</v>
      </c>
    </row>
    <row r="746" spans="2:34" x14ac:dyDescent="0.35">
      <c r="B746" s="17" t="s">
        <v>239</v>
      </c>
      <c r="C746" s="18">
        <v>0.1245170678093641</v>
      </c>
      <c r="D746" s="18">
        <v>0.12989019557032641</v>
      </c>
      <c r="E746" s="18">
        <v>0.1170695666896942</v>
      </c>
      <c r="G746" s="18">
        <v>9.1395275958361819E-2</v>
      </c>
      <c r="H746" s="18">
        <v>0.21272106439198829</v>
      </c>
      <c r="J746" s="18">
        <v>2.5502934941198312E-2</v>
      </c>
      <c r="K746" s="18">
        <v>0.15858274918215709</v>
      </c>
      <c r="L746" s="18">
        <v>0.13796987719505791</v>
      </c>
      <c r="M746" s="18">
        <v>9.0482067622730866E-2</v>
      </c>
      <c r="N746" s="18">
        <v>0.29581708050663758</v>
      </c>
      <c r="O746" s="18">
        <v>0.26230205968088299</v>
      </c>
      <c r="P746" s="18">
        <v>7.0628078571955577E-2</v>
      </c>
      <c r="Q746" s="18">
        <v>0.14379601124578459</v>
      </c>
      <c r="R746" s="18">
        <v>0.11562741059097691</v>
      </c>
      <c r="S746" s="18">
        <v>0.20338266321469259</v>
      </c>
      <c r="T746" s="18">
        <v>3.1931005003349867E-2</v>
      </c>
      <c r="U746" s="18">
        <v>0</v>
      </c>
      <c r="W746" s="18">
        <v>0.1031867653403265</v>
      </c>
      <c r="X746" s="18">
        <v>9.1232772789402339E-2</v>
      </c>
      <c r="Y746" s="18">
        <v>0.1417603558069972</v>
      </c>
      <c r="Z746" s="18">
        <v>0.20129928588959331</v>
      </c>
      <c r="AA746" s="18">
        <v>0.22272910493532311</v>
      </c>
      <c r="AB746" s="18">
        <v>5.6225478475275023E-2</v>
      </c>
      <c r="AC746" s="18">
        <v>0.23329298638690729</v>
      </c>
      <c r="AD746" s="18">
        <v>0.18620210267376491</v>
      </c>
      <c r="AE746" s="18">
        <v>6.0411967127390741E-2</v>
      </c>
      <c r="AG746" s="18">
        <v>0.12597958789926081</v>
      </c>
      <c r="AH746" s="18">
        <v>0.1001617099548434</v>
      </c>
    </row>
    <row r="747" spans="2:34" x14ac:dyDescent="0.35">
      <c r="B747" s="17" t="s">
        <v>240</v>
      </c>
      <c r="C747" s="18">
        <v>5.9770764029888387E-2</v>
      </c>
      <c r="D747" s="18">
        <v>4.6938158620707937E-2</v>
      </c>
      <c r="E747" s="18">
        <v>7.4884567239278069E-2</v>
      </c>
      <c r="G747" s="18">
        <v>5.1860909752290851E-2</v>
      </c>
      <c r="H747" s="18">
        <v>8.0834864752722863E-2</v>
      </c>
      <c r="J747" s="18">
        <v>4.0879918341912659E-2</v>
      </c>
      <c r="K747" s="18">
        <v>2.756827031833127E-2</v>
      </c>
      <c r="L747" s="18">
        <v>8.7561529206140076E-2</v>
      </c>
      <c r="M747" s="18">
        <v>7.0305441327115067E-2</v>
      </c>
      <c r="N747" s="18">
        <v>0.10518686716794109</v>
      </c>
      <c r="O747" s="18">
        <v>2.262926096221202E-2</v>
      </c>
      <c r="P747" s="18">
        <v>6.79847625839025E-2</v>
      </c>
      <c r="Q747" s="18">
        <v>3.079646207759941E-2</v>
      </c>
      <c r="R747" s="18">
        <v>8.8400876994839506E-2</v>
      </c>
      <c r="S747" s="18">
        <v>0</v>
      </c>
      <c r="T747" s="18">
        <v>0.1010665752493031</v>
      </c>
      <c r="U747" s="18">
        <v>0</v>
      </c>
      <c r="W747" s="18">
        <v>5.4880130374211279E-2</v>
      </c>
      <c r="X747" s="18">
        <v>4.0493715509540743E-2</v>
      </c>
      <c r="Y747" s="18">
        <v>8.4056827141544332E-2</v>
      </c>
      <c r="Z747" s="18">
        <v>0.13262865783285699</v>
      </c>
      <c r="AA747" s="18">
        <v>3.1989317850500389E-2</v>
      </c>
      <c r="AB747" s="18">
        <v>5.075017566279711E-2</v>
      </c>
      <c r="AC747" s="18">
        <v>0</v>
      </c>
      <c r="AD747" s="18">
        <v>0</v>
      </c>
      <c r="AE747" s="18">
        <v>6.0411967127390741E-2</v>
      </c>
      <c r="AG747" s="18">
        <v>6.0681382042512749E-2</v>
      </c>
      <c r="AH747" s="18">
        <v>4.1321756702035008E-2</v>
      </c>
    </row>
    <row r="748" spans="2:34" ht="29" x14ac:dyDescent="0.35">
      <c r="B748" s="17" t="s">
        <v>241</v>
      </c>
      <c r="C748" s="18">
        <v>0.112933981616409</v>
      </c>
      <c r="D748" s="18">
        <v>9.7428099200807389E-2</v>
      </c>
      <c r="E748" s="18">
        <v>0.1318681914547718</v>
      </c>
      <c r="G748" s="18">
        <v>0.1054530145390102</v>
      </c>
      <c r="H748" s="18">
        <v>0.13285594711567739</v>
      </c>
      <c r="J748" s="18">
        <v>6.3008418393268664E-2</v>
      </c>
      <c r="K748" s="18">
        <v>8.1985856437464602E-2</v>
      </c>
      <c r="L748" s="18">
        <v>0.12487399012748029</v>
      </c>
      <c r="M748" s="18">
        <v>6.0555702026453648E-2</v>
      </c>
      <c r="N748" s="18">
        <v>9.3595116798038877E-2</v>
      </c>
      <c r="O748" s="18">
        <v>0.14391954480714531</v>
      </c>
      <c r="P748" s="18">
        <v>0.16859309705193831</v>
      </c>
      <c r="Q748" s="18">
        <v>0.1333785978220631</v>
      </c>
      <c r="R748" s="18">
        <v>9.7309052081849631E-2</v>
      </c>
      <c r="S748" s="18">
        <v>0.1535658368900682</v>
      </c>
      <c r="T748" s="18">
        <v>0.1010665752493031</v>
      </c>
      <c r="U748" s="18">
        <v>0</v>
      </c>
      <c r="W748" s="18">
        <v>9.3806062401541476E-2</v>
      </c>
      <c r="X748" s="18">
        <v>9.1944918367103029E-2</v>
      </c>
      <c r="Y748" s="18">
        <v>0.14841451756413379</v>
      </c>
      <c r="Z748" s="18">
        <v>0.1151652545049683</v>
      </c>
      <c r="AA748" s="18">
        <v>0.16075734043500919</v>
      </c>
      <c r="AB748" s="18">
        <v>0.13308454308500159</v>
      </c>
      <c r="AC748" s="18">
        <v>0.13808302821897889</v>
      </c>
      <c r="AD748" s="18">
        <v>0.2166108411134009</v>
      </c>
      <c r="AE748" s="18">
        <v>0.20618348110466739</v>
      </c>
      <c r="AG748" s="18">
        <v>0.1105989004717982</v>
      </c>
      <c r="AH748" s="18">
        <v>0.20947853184068979</v>
      </c>
    </row>
    <row r="749" spans="2:34" x14ac:dyDescent="0.35">
      <c r="B749" s="17" t="s">
        <v>242</v>
      </c>
      <c r="C749" s="18">
        <v>5.9364516885241463E-2</v>
      </c>
      <c r="D749" s="18">
        <v>7.9754397591481854E-2</v>
      </c>
      <c r="E749" s="18">
        <v>3.7897175754205863E-2</v>
      </c>
      <c r="G749" s="18">
        <v>6.0602805760868392E-2</v>
      </c>
      <c r="H749" s="18">
        <v>5.6066928752164777E-2</v>
      </c>
      <c r="J749" s="18">
        <v>8.8787462233976891E-2</v>
      </c>
      <c r="K749" s="18">
        <v>5.4417586119133339E-2</v>
      </c>
      <c r="L749" s="18">
        <v>4.7852985498060108E-2</v>
      </c>
      <c r="M749" s="18">
        <v>7.2138958619945626E-2</v>
      </c>
      <c r="N749" s="18">
        <v>4.6797558399019439E-2</v>
      </c>
      <c r="O749" s="18">
        <v>0</v>
      </c>
      <c r="P749" s="18">
        <v>7.4592534409988365E-2</v>
      </c>
      <c r="Q749" s="18">
        <v>7.7899548076518249E-2</v>
      </c>
      <c r="R749" s="18">
        <v>1.6806268696206501E-2</v>
      </c>
      <c r="S749" s="18">
        <v>0.1119732753717009</v>
      </c>
      <c r="T749" s="18">
        <v>3.1931005003349867E-2</v>
      </c>
      <c r="U749" s="18">
        <v>0.28897985016380912</v>
      </c>
      <c r="W749" s="18">
        <v>3.7907190098611182E-2</v>
      </c>
      <c r="X749" s="18">
        <v>9.456035326693861E-2</v>
      </c>
      <c r="Y749" s="18">
        <v>7.2697606975090839E-2</v>
      </c>
      <c r="Z749" s="18">
        <v>5.9468579345651258E-2</v>
      </c>
      <c r="AA749" s="18">
        <v>0</v>
      </c>
      <c r="AB749" s="18">
        <v>5.6225478475275023E-2</v>
      </c>
      <c r="AC749" s="18">
        <v>4.0455311509236737E-2</v>
      </c>
      <c r="AD749" s="18">
        <v>0.12281323737995981</v>
      </c>
      <c r="AE749" s="18">
        <v>0.27396067199256291</v>
      </c>
      <c r="AG749" s="18">
        <v>5.4554220106863491E-2</v>
      </c>
      <c r="AH749" s="18">
        <v>0.2261980105661808</v>
      </c>
    </row>
    <row r="750" spans="2:34" x14ac:dyDescent="0.35">
      <c r="B750" s="17" t="s">
        <v>243</v>
      </c>
      <c r="C750" s="18">
        <v>0.12957187194908781</v>
      </c>
      <c r="D750" s="18">
        <v>0.14731574676299569</v>
      </c>
      <c r="E750" s="18">
        <v>0.1121762131905143</v>
      </c>
      <c r="G750" s="18">
        <v>0.1290957596037528</v>
      </c>
      <c r="H750" s="18">
        <v>0.13083976868214431</v>
      </c>
      <c r="J750" s="18">
        <v>0.15942613660737359</v>
      </c>
      <c r="K750" s="18">
        <v>0.26944261591686403</v>
      </c>
      <c r="L750" s="18">
        <v>7.2999119849195604E-2</v>
      </c>
      <c r="M750" s="18">
        <v>7.2138958619945626E-2</v>
      </c>
      <c r="N750" s="18">
        <v>9.3595116798038877E-2</v>
      </c>
      <c r="O750" s="18">
        <v>4.9330511441360622E-2</v>
      </c>
      <c r="P750" s="18">
        <v>0.15065346200429269</v>
      </c>
      <c r="Q750" s="18">
        <v>9.2393410484977595E-2</v>
      </c>
      <c r="R750" s="18">
        <v>0.1743117308699029</v>
      </c>
      <c r="S750" s="18">
        <v>0.1078611429685724</v>
      </c>
      <c r="T750" s="18">
        <v>0.1010665752493031</v>
      </c>
      <c r="U750" s="18">
        <v>0.31102014983619092</v>
      </c>
      <c r="W750" s="18">
        <v>0.13142353959183339</v>
      </c>
      <c r="X750" s="18">
        <v>0.1239167222591854</v>
      </c>
      <c r="Y750" s="18">
        <v>0.102643834774924</v>
      </c>
      <c r="Z750" s="18">
        <v>7.5536147003942122E-2</v>
      </c>
      <c r="AA750" s="18">
        <v>0.1903054648789087</v>
      </c>
      <c r="AB750" s="18">
        <v>0.28956133869772449</v>
      </c>
      <c r="AC750" s="18">
        <v>0.12081413675901791</v>
      </c>
      <c r="AD750" s="18">
        <v>0.34360896334371038</v>
      </c>
      <c r="AE750" s="18">
        <v>0.15681030040892749</v>
      </c>
      <c r="AG750" s="18">
        <v>0.1276489805605549</v>
      </c>
      <c r="AH750" s="18">
        <v>0.2158387669887433</v>
      </c>
    </row>
    <row r="751" spans="2:34" x14ac:dyDescent="0.35">
      <c r="B751" s="17" t="s">
        <v>244</v>
      </c>
      <c r="C751" s="18">
        <v>0.1194326479853261</v>
      </c>
      <c r="D751" s="18">
        <v>0.1089210448108006</v>
      </c>
      <c r="E751" s="18">
        <v>0.12769961533058441</v>
      </c>
      <c r="G751" s="18">
        <v>0.14942143171455299</v>
      </c>
      <c r="H751" s="18">
        <v>3.9571914922668941E-2</v>
      </c>
      <c r="J751" s="18">
        <v>8.1759836683825318E-2</v>
      </c>
      <c r="K751" s="18">
        <v>5.5136540636662533E-2</v>
      </c>
      <c r="L751" s="18">
        <v>8.3097224814501339E-2</v>
      </c>
      <c r="M751" s="18">
        <v>0.18870256293984161</v>
      </c>
      <c r="N751" s="18">
        <v>0.1829013697510512</v>
      </c>
      <c r="O751" s="18">
        <v>0.21361479487130711</v>
      </c>
      <c r="P751" s="18">
        <v>0.1267194736417597</v>
      </c>
      <c r="Q751" s="18">
        <v>0.19111973690458001</v>
      </c>
      <c r="R751" s="18">
        <v>0.10991015105476359</v>
      </c>
      <c r="S751" s="18">
        <v>4.9816826324624391E-2</v>
      </c>
      <c r="T751" s="18">
        <v>6.3862010006699749E-2</v>
      </c>
      <c r="U751" s="18">
        <v>0.11102014983619091</v>
      </c>
      <c r="W751" s="18">
        <v>0.18856193548208841</v>
      </c>
      <c r="X751" s="18">
        <v>0.13818180078525269</v>
      </c>
      <c r="Y751" s="18">
        <v>4.4650802742763743E-2</v>
      </c>
      <c r="Z751" s="18">
        <v>4.263212835390421E-2</v>
      </c>
      <c r="AA751" s="18">
        <v>4.705099212497442E-2</v>
      </c>
      <c r="AB751" s="18">
        <v>0</v>
      </c>
      <c r="AC751" s="18">
        <v>3.5688519852694708E-2</v>
      </c>
      <c r="AD751" s="18">
        <v>0</v>
      </c>
      <c r="AE751" s="18">
        <v>0</v>
      </c>
      <c r="AG751" s="18">
        <v>0.12380062768979259</v>
      </c>
      <c r="AH751" s="18">
        <v>0</v>
      </c>
    </row>
    <row r="752" spans="2:34" x14ac:dyDescent="0.35">
      <c r="B752" s="17" t="s">
        <v>66</v>
      </c>
      <c r="C752" s="18">
        <v>0.13637846729358349</v>
      </c>
      <c r="D752" s="18">
        <v>0.14225650433304909</v>
      </c>
      <c r="E752" s="18">
        <v>0.13215817637253899</v>
      </c>
      <c r="G752" s="18">
        <v>0.16844704616983619</v>
      </c>
      <c r="H752" s="18">
        <v>5.0979198004805118E-2</v>
      </c>
      <c r="J752" s="18">
        <v>0.2330922379841143</v>
      </c>
      <c r="K752" s="18">
        <v>0.11027308127332509</v>
      </c>
      <c r="L752" s="18">
        <v>0.17629347147959601</v>
      </c>
      <c r="M752" s="18">
        <v>0.122065594389916</v>
      </c>
      <c r="N752" s="18">
        <v>5.838930876892167E-2</v>
      </c>
      <c r="O752" s="18">
        <v>7.8069353691683607E-2</v>
      </c>
      <c r="P752" s="18">
        <v>0.15461791784232551</v>
      </c>
      <c r="Q752" s="18">
        <v>8.4238086398228204E-2</v>
      </c>
      <c r="R752" s="18">
        <v>0.17847759310009351</v>
      </c>
      <c r="S752" s="18">
        <v>4.9816826324624391E-2</v>
      </c>
      <c r="T752" s="18">
        <v>9.5793015010049623E-2</v>
      </c>
      <c r="U752" s="18">
        <v>0.11102014983619091</v>
      </c>
      <c r="W752" s="18">
        <v>0.19363193261027811</v>
      </c>
      <c r="X752" s="18">
        <v>0.16998958183396359</v>
      </c>
      <c r="Y752" s="18">
        <v>9.2328149273592661E-2</v>
      </c>
      <c r="Z752" s="18">
        <v>5.0913119742131328E-2</v>
      </c>
      <c r="AA752" s="18">
        <v>3.4419681769433073E-2</v>
      </c>
      <c r="AB752" s="18">
        <v>5.2255413466353692E-2</v>
      </c>
      <c r="AC752" s="18">
        <v>3.7995283649251067E-2</v>
      </c>
      <c r="AD752" s="18">
        <v>0</v>
      </c>
      <c r="AE752" s="18">
        <v>0</v>
      </c>
      <c r="AG752" s="18">
        <v>0.1413662021157889</v>
      </c>
      <c r="AH752" s="18">
        <v>0</v>
      </c>
    </row>
    <row r="754" spans="2:34" ht="261" x14ac:dyDescent="0.35">
      <c r="B754" s="14" t="s">
        <v>245</v>
      </c>
    </row>
    <row r="755" spans="2:34" x14ac:dyDescent="0.35">
      <c r="B755" s="15" t="s">
        <v>18</v>
      </c>
    </row>
    <row r="756" spans="2:34" x14ac:dyDescent="0.35">
      <c r="B756" s="11" t="s">
        <v>59</v>
      </c>
      <c r="C756" s="16">
        <v>501</v>
      </c>
      <c r="D756" s="16">
        <v>264</v>
      </c>
      <c r="E756" s="16">
        <v>233</v>
      </c>
      <c r="G756" s="16">
        <v>355</v>
      </c>
      <c r="H756" s="16">
        <v>146</v>
      </c>
      <c r="J756" s="16">
        <v>48</v>
      </c>
      <c r="K756" s="16">
        <v>37</v>
      </c>
      <c r="L756" s="16">
        <v>103</v>
      </c>
      <c r="M756" s="16">
        <v>43</v>
      </c>
      <c r="N756" s="16">
        <v>21</v>
      </c>
      <c r="O756" s="16">
        <v>39</v>
      </c>
      <c r="P756" s="16">
        <v>59</v>
      </c>
      <c r="Q756" s="16">
        <v>39</v>
      </c>
      <c r="R756" s="16">
        <v>54</v>
      </c>
      <c r="S756" s="16">
        <v>19</v>
      </c>
      <c r="T756" s="16">
        <v>29</v>
      </c>
      <c r="U756" s="16">
        <v>10</v>
      </c>
      <c r="W756" s="16">
        <v>217</v>
      </c>
      <c r="X756" s="16">
        <v>72</v>
      </c>
      <c r="Y756" s="16">
        <v>67</v>
      </c>
      <c r="Z756" s="16">
        <v>52</v>
      </c>
      <c r="AA756" s="16">
        <v>28</v>
      </c>
      <c r="AB756" s="16">
        <v>18</v>
      </c>
      <c r="AC756" s="16">
        <v>24</v>
      </c>
      <c r="AD756" s="16">
        <v>6</v>
      </c>
      <c r="AE756" s="16">
        <v>14</v>
      </c>
      <c r="AG756" s="16">
        <v>478</v>
      </c>
      <c r="AH756" s="16">
        <v>20</v>
      </c>
    </row>
    <row r="757" spans="2:34" x14ac:dyDescent="0.35">
      <c r="B757" s="12" t="s">
        <v>60</v>
      </c>
      <c r="C757" s="16">
        <v>504</v>
      </c>
      <c r="D757" s="16">
        <v>262</v>
      </c>
      <c r="E757" s="16">
        <v>238</v>
      </c>
      <c r="G757" s="16">
        <v>366</v>
      </c>
      <c r="H757" s="16">
        <v>138</v>
      </c>
      <c r="J757" s="16">
        <v>39</v>
      </c>
      <c r="K757" s="16">
        <v>51</v>
      </c>
      <c r="L757" s="16">
        <v>91</v>
      </c>
      <c r="M757" s="16">
        <v>36</v>
      </c>
      <c r="N757" s="16">
        <v>16</v>
      </c>
      <c r="O757" s="16">
        <v>49</v>
      </c>
      <c r="P757" s="16">
        <v>78</v>
      </c>
      <c r="Q757" s="16">
        <v>37</v>
      </c>
      <c r="R757" s="16">
        <v>45</v>
      </c>
      <c r="S757" s="16">
        <v>14</v>
      </c>
      <c r="T757" s="16">
        <v>32</v>
      </c>
      <c r="U757" s="16">
        <v>13</v>
      </c>
      <c r="W757" s="16">
        <v>216</v>
      </c>
      <c r="X757" s="16">
        <v>88</v>
      </c>
      <c r="Y757" s="16">
        <v>79</v>
      </c>
      <c r="Z757" s="16">
        <v>45</v>
      </c>
      <c r="AA757" s="16">
        <v>24</v>
      </c>
      <c r="AB757" s="16">
        <v>15</v>
      </c>
      <c r="AC757" s="16">
        <v>19</v>
      </c>
      <c r="AD757" s="16">
        <v>5</v>
      </c>
      <c r="AE757" s="16">
        <v>10</v>
      </c>
      <c r="AG757" s="16">
        <v>486</v>
      </c>
      <c r="AH757" s="16">
        <v>15</v>
      </c>
    </row>
    <row r="758" spans="2:34" x14ac:dyDescent="0.35">
      <c r="B758" s="17" t="s">
        <v>68</v>
      </c>
      <c r="C758" s="18">
        <v>0.67297116110244892</v>
      </c>
      <c r="D758" s="18">
        <v>0.66791115704684956</v>
      </c>
      <c r="E758" s="18">
        <v>0.68648386762888469</v>
      </c>
      <c r="G758" s="18">
        <v>0.65560017891592415</v>
      </c>
      <c r="H758" s="18">
        <v>0.71923043536845399</v>
      </c>
      <c r="J758" s="18">
        <v>0.6291737413283699</v>
      </c>
      <c r="K758" s="18">
        <v>0.66235209847666099</v>
      </c>
      <c r="L758" s="18">
        <v>0.59931803288445051</v>
      </c>
      <c r="M758" s="18">
        <v>0.64847423155595274</v>
      </c>
      <c r="N758" s="18">
        <v>0.71577466986326443</v>
      </c>
      <c r="O758" s="18">
        <v>0.7452002697339114</v>
      </c>
      <c r="P758" s="18">
        <v>0.6414277944059672</v>
      </c>
      <c r="Q758" s="18">
        <v>0.67390794528546716</v>
      </c>
      <c r="R758" s="18">
        <v>0.7818573375611283</v>
      </c>
      <c r="S758" s="18">
        <v>0.79250520438217897</v>
      </c>
      <c r="T758" s="18">
        <v>0.66703922929885939</v>
      </c>
      <c r="U758" s="18">
        <v>0.80000000000000016</v>
      </c>
      <c r="W758" s="18">
        <v>0.59938237025547969</v>
      </c>
      <c r="X758" s="18">
        <v>0.67775311725176368</v>
      </c>
      <c r="Y758" s="18">
        <v>0.69218501071256877</v>
      </c>
      <c r="Z758" s="18">
        <v>0.79445329072496285</v>
      </c>
      <c r="AA758" s="18">
        <v>0.76042566669880174</v>
      </c>
      <c r="AB758" s="18">
        <v>0.7822457257739549</v>
      </c>
      <c r="AC758" s="18">
        <v>0.76504674822979957</v>
      </c>
      <c r="AD758" s="18">
        <v>0.87718676262004025</v>
      </c>
      <c r="AE758" s="18">
        <v>0.88652319108751043</v>
      </c>
      <c r="AG758" s="18">
        <v>0.66674900598954623</v>
      </c>
      <c r="AH758" s="18">
        <v>0.88357287523884043</v>
      </c>
    </row>
    <row r="759" spans="2:34" x14ac:dyDescent="0.35">
      <c r="B759" s="17" t="s">
        <v>69</v>
      </c>
      <c r="C759" s="18">
        <v>0.15741592671756699</v>
      </c>
      <c r="D759" s="18">
        <v>0.16230539177477141</v>
      </c>
      <c r="E759" s="18">
        <v>0.1448789550741873</v>
      </c>
      <c r="G759" s="18">
        <v>0.16147755941727651</v>
      </c>
      <c r="H759" s="18">
        <v>0.14659971730544821</v>
      </c>
      <c r="J759" s="18">
        <v>9.9793476539425788E-2</v>
      </c>
      <c r="K759" s="18">
        <v>0.11710173897668889</v>
      </c>
      <c r="L759" s="18">
        <v>0.21506129729090581</v>
      </c>
      <c r="M759" s="18">
        <v>0.1850355283541805</v>
      </c>
      <c r="N759" s="18">
        <v>8.9306252953012324E-2</v>
      </c>
      <c r="O759" s="18">
        <v>7.3995767162040912E-2</v>
      </c>
      <c r="P759" s="18">
        <v>0.21188319942777309</v>
      </c>
      <c r="Q759" s="18">
        <v>0.14764779631846639</v>
      </c>
      <c r="R759" s="18">
        <v>0.1068859714289221</v>
      </c>
      <c r="S759" s="18">
        <v>0.20749479561782111</v>
      </c>
      <c r="T759" s="18">
        <v>0.20523675068774111</v>
      </c>
      <c r="U759" s="18">
        <v>0.11102014983619091</v>
      </c>
      <c r="W759" s="18">
        <v>0.16656443971169699</v>
      </c>
      <c r="X759" s="18">
        <v>0.17339427116266021</v>
      </c>
      <c r="Y759" s="18">
        <v>0.17758226895869139</v>
      </c>
      <c r="Z759" s="18">
        <v>0.1399427130545931</v>
      </c>
      <c r="AA759" s="18">
        <v>9.5046488628645578E-2</v>
      </c>
      <c r="AB759" s="18">
        <v>0.16152879575076989</v>
      </c>
      <c r="AC759" s="18">
        <v>7.6143831361931438E-2</v>
      </c>
      <c r="AD759" s="18">
        <v>0.12281323737995981</v>
      </c>
      <c r="AE759" s="18">
        <v>0</v>
      </c>
      <c r="AG759" s="18">
        <v>0.15983049200213331</v>
      </c>
      <c r="AH759" s="18">
        <v>3.8809041587053221E-2</v>
      </c>
    </row>
    <row r="760" spans="2:34" x14ac:dyDescent="0.35">
      <c r="B760" s="17" t="s">
        <v>66</v>
      </c>
      <c r="C760" s="18">
        <v>0.16961291217998431</v>
      </c>
      <c r="D760" s="18">
        <v>0.1697834511783792</v>
      </c>
      <c r="E760" s="18">
        <v>0.1686371772969282</v>
      </c>
      <c r="G760" s="18">
        <v>0.18292226166679951</v>
      </c>
      <c r="H760" s="18">
        <v>0.1341698473260978</v>
      </c>
      <c r="J760" s="18">
        <v>0.27103278213220461</v>
      </c>
      <c r="K760" s="18">
        <v>0.2205461625466501</v>
      </c>
      <c r="L760" s="18">
        <v>0.18562066982464351</v>
      </c>
      <c r="M760" s="18">
        <v>0.1664902400898664</v>
      </c>
      <c r="N760" s="18">
        <v>0.19491907718372309</v>
      </c>
      <c r="O760" s="18">
        <v>0.1808039631040475</v>
      </c>
      <c r="P760" s="18">
        <v>0.14668900616625999</v>
      </c>
      <c r="Q760" s="18">
        <v>0.1784442583960659</v>
      </c>
      <c r="R760" s="18">
        <v>0.1112566910099495</v>
      </c>
      <c r="S760" s="18">
        <v>0</v>
      </c>
      <c r="T760" s="18">
        <v>0.1277240200133995</v>
      </c>
      <c r="U760" s="18">
        <v>8.8979850163809091E-2</v>
      </c>
      <c r="W760" s="18">
        <v>0.23405319003282329</v>
      </c>
      <c r="X760" s="18">
        <v>0.14885261158557611</v>
      </c>
      <c r="Y760" s="18">
        <v>0.13023272032874009</v>
      </c>
      <c r="Z760" s="18">
        <v>6.5603996220444313E-2</v>
      </c>
      <c r="AA760" s="18">
        <v>0.1445278446725527</v>
      </c>
      <c r="AB760" s="18">
        <v>5.6225478475275023E-2</v>
      </c>
      <c r="AC760" s="18">
        <v>0.15880942040826901</v>
      </c>
      <c r="AD760" s="18">
        <v>0</v>
      </c>
      <c r="AE760" s="18">
        <v>0.1134768089124893</v>
      </c>
      <c r="AG760" s="18">
        <v>0.1734205020083204</v>
      </c>
      <c r="AH760" s="18">
        <v>7.7618083174106442E-2</v>
      </c>
    </row>
    <row r="762" spans="2:34" ht="87" x14ac:dyDescent="0.35">
      <c r="B762" s="14" t="s">
        <v>246</v>
      </c>
    </row>
    <row r="763" spans="2:34" x14ac:dyDescent="0.35">
      <c r="B763" s="15" t="s">
        <v>18</v>
      </c>
    </row>
    <row r="764" spans="2:34" x14ac:dyDescent="0.35">
      <c r="B764" s="11" t="s">
        <v>59</v>
      </c>
      <c r="C764" s="16">
        <v>501</v>
      </c>
      <c r="D764" s="16">
        <v>264</v>
      </c>
      <c r="E764" s="16">
        <v>233</v>
      </c>
      <c r="G764" s="16">
        <v>355</v>
      </c>
      <c r="H764" s="16">
        <v>146</v>
      </c>
      <c r="J764" s="16">
        <v>48</v>
      </c>
      <c r="K764" s="16">
        <v>37</v>
      </c>
      <c r="L764" s="16">
        <v>103</v>
      </c>
      <c r="M764" s="16">
        <v>43</v>
      </c>
      <c r="N764" s="16">
        <v>21</v>
      </c>
      <c r="O764" s="16">
        <v>39</v>
      </c>
      <c r="P764" s="16">
        <v>59</v>
      </c>
      <c r="Q764" s="16">
        <v>39</v>
      </c>
      <c r="R764" s="16">
        <v>54</v>
      </c>
      <c r="S764" s="16">
        <v>19</v>
      </c>
      <c r="T764" s="16">
        <v>29</v>
      </c>
      <c r="U764" s="16">
        <v>10</v>
      </c>
      <c r="W764" s="16">
        <v>217</v>
      </c>
      <c r="X764" s="16">
        <v>72</v>
      </c>
      <c r="Y764" s="16">
        <v>67</v>
      </c>
      <c r="Z764" s="16">
        <v>52</v>
      </c>
      <c r="AA764" s="16">
        <v>28</v>
      </c>
      <c r="AB764" s="16">
        <v>18</v>
      </c>
      <c r="AC764" s="16">
        <v>24</v>
      </c>
      <c r="AD764" s="16">
        <v>6</v>
      </c>
      <c r="AE764" s="16">
        <v>14</v>
      </c>
      <c r="AG764" s="16">
        <v>478</v>
      </c>
      <c r="AH764" s="16">
        <v>20</v>
      </c>
    </row>
    <row r="765" spans="2:34" x14ac:dyDescent="0.35">
      <c r="B765" s="12" t="s">
        <v>60</v>
      </c>
      <c r="C765" s="16">
        <v>504</v>
      </c>
      <c r="D765" s="16">
        <v>262</v>
      </c>
      <c r="E765" s="16">
        <v>238</v>
      </c>
      <c r="G765" s="16">
        <v>366</v>
      </c>
      <c r="H765" s="16">
        <v>138</v>
      </c>
      <c r="J765" s="16">
        <v>39</v>
      </c>
      <c r="K765" s="16">
        <v>51</v>
      </c>
      <c r="L765" s="16">
        <v>91</v>
      </c>
      <c r="M765" s="16">
        <v>36</v>
      </c>
      <c r="N765" s="16">
        <v>16</v>
      </c>
      <c r="O765" s="16">
        <v>49</v>
      </c>
      <c r="P765" s="16">
        <v>78</v>
      </c>
      <c r="Q765" s="16">
        <v>37</v>
      </c>
      <c r="R765" s="16">
        <v>45</v>
      </c>
      <c r="S765" s="16">
        <v>14</v>
      </c>
      <c r="T765" s="16">
        <v>32</v>
      </c>
      <c r="U765" s="16">
        <v>13</v>
      </c>
      <c r="W765" s="16">
        <v>216</v>
      </c>
      <c r="X765" s="16">
        <v>88</v>
      </c>
      <c r="Y765" s="16">
        <v>79</v>
      </c>
      <c r="Z765" s="16">
        <v>45</v>
      </c>
      <c r="AA765" s="16">
        <v>24</v>
      </c>
      <c r="AB765" s="16">
        <v>15</v>
      </c>
      <c r="AC765" s="16">
        <v>19</v>
      </c>
      <c r="AD765" s="16">
        <v>5</v>
      </c>
      <c r="AE765" s="16">
        <v>10</v>
      </c>
      <c r="AG765" s="16">
        <v>486</v>
      </c>
      <c r="AH765" s="16">
        <v>15</v>
      </c>
    </row>
    <row r="766" spans="2:34" ht="58" x14ac:dyDescent="0.35">
      <c r="B766" s="17" t="s">
        <v>247</v>
      </c>
      <c r="C766" s="18">
        <v>0.31119158221677828</v>
      </c>
      <c r="D766" s="18">
        <v>0.26080892035028069</v>
      </c>
      <c r="E766" s="18">
        <v>0.37179349908237302</v>
      </c>
      <c r="G766" s="18">
        <v>0.31960020256589811</v>
      </c>
      <c r="H766" s="18">
        <v>0.28879925743330159</v>
      </c>
      <c r="J766" s="18">
        <v>0.29760182683033598</v>
      </c>
      <c r="K766" s="18">
        <v>0.35012273237541752</v>
      </c>
      <c r="L766" s="18">
        <v>0.26940662442179231</v>
      </c>
      <c r="M766" s="18">
        <v>0.33257755984820359</v>
      </c>
      <c r="N766" s="18">
        <v>0.30396885113392108</v>
      </c>
      <c r="O766" s="18">
        <v>0.37586148653007911</v>
      </c>
      <c r="P766" s="18">
        <v>0.31293014753559711</v>
      </c>
      <c r="Q766" s="18">
        <v>0.29370187264904368</v>
      </c>
      <c r="R766" s="18">
        <v>0.30119488654582832</v>
      </c>
      <c r="S766" s="18">
        <v>0.2198344183402732</v>
      </c>
      <c r="T766" s="18">
        <v>0.38024253517544582</v>
      </c>
      <c r="U766" s="18">
        <v>0.2</v>
      </c>
      <c r="W766" s="18">
        <v>0.37001242836051479</v>
      </c>
      <c r="X766" s="18">
        <v>0.3048909366525035</v>
      </c>
      <c r="Y766" s="18">
        <v>0.2763991486668359</v>
      </c>
      <c r="Z766" s="18">
        <v>0.1553635140632981</v>
      </c>
      <c r="AA766" s="18">
        <v>0.35148120815234929</v>
      </c>
      <c r="AB766" s="18">
        <v>0.2114864810707795</v>
      </c>
      <c r="AC766" s="18">
        <v>0.31054358554064182</v>
      </c>
      <c r="AD766" s="18">
        <v>0.34360896334371038</v>
      </c>
      <c r="AE766" s="18">
        <v>0.18892790103691171</v>
      </c>
      <c r="AG766" s="18">
        <v>0.31523298430213192</v>
      </c>
      <c r="AH766" s="18">
        <v>0.23780719050000079</v>
      </c>
    </row>
    <row r="767" spans="2:34" ht="58" x14ac:dyDescent="0.35">
      <c r="B767" s="17" t="s">
        <v>248</v>
      </c>
      <c r="C767" s="18">
        <v>0.20485116370224429</v>
      </c>
      <c r="D767" s="18">
        <v>0.18983246348108951</v>
      </c>
      <c r="E767" s="18">
        <v>0.22476604898883351</v>
      </c>
      <c r="G767" s="18">
        <v>0.2146994788300825</v>
      </c>
      <c r="H767" s="18">
        <v>0.1786249028227572</v>
      </c>
      <c r="J767" s="18">
        <v>0.30081662426112649</v>
      </c>
      <c r="K767" s="18">
        <v>0.16313399766737741</v>
      </c>
      <c r="L767" s="18">
        <v>0.1764206863104226</v>
      </c>
      <c r="M767" s="18">
        <v>0.27205130246125081</v>
      </c>
      <c r="N767" s="18">
        <v>0.30396885113392108</v>
      </c>
      <c r="O767" s="18">
        <v>7.8069353691683607E-2</v>
      </c>
      <c r="P767" s="18">
        <v>0.2180751471140463</v>
      </c>
      <c r="Q767" s="18">
        <v>0.2180684381616769</v>
      </c>
      <c r="R767" s="18">
        <v>0.2892352624023975</v>
      </c>
      <c r="S767" s="18">
        <v>9.9633652649248783E-2</v>
      </c>
      <c r="T767" s="18">
        <v>0.14090688688576761</v>
      </c>
      <c r="U767" s="18">
        <v>0.31102014983619097</v>
      </c>
      <c r="W767" s="18">
        <v>0.22293396082313119</v>
      </c>
      <c r="X767" s="18">
        <v>0.21710960282981021</v>
      </c>
      <c r="Y767" s="18">
        <v>0.17108529413499879</v>
      </c>
      <c r="Z767" s="18">
        <v>0.16771959002971659</v>
      </c>
      <c r="AA767" s="18">
        <v>0.27239179310993872</v>
      </c>
      <c r="AB767" s="18">
        <v>0.20300070265118841</v>
      </c>
      <c r="AC767" s="18">
        <v>9.9958379131065034E-2</v>
      </c>
      <c r="AD767" s="18">
        <v>0.25357809286912381</v>
      </c>
      <c r="AE767" s="18">
        <v>0.20967993933901019</v>
      </c>
      <c r="AG767" s="18">
        <v>0.20544338674941379</v>
      </c>
      <c r="AH767" s="18">
        <v>0.22355177679146901</v>
      </c>
    </row>
    <row r="768" spans="2:34" ht="43.5" x14ac:dyDescent="0.35">
      <c r="B768" s="17" t="s">
        <v>249</v>
      </c>
      <c r="C768" s="18">
        <v>0.13946291931707011</v>
      </c>
      <c r="D768" s="18">
        <v>0.18453068786324919</v>
      </c>
      <c r="E768" s="18">
        <v>8.8562489596438532E-2</v>
      </c>
      <c r="G768" s="18">
        <v>0.1227428940724984</v>
      </c>
      <c r="H768" s="18">
        <v>0.18398868217941239</v>
      </c>
      <c r="J768" s="18">
        <v>0.1404886713248488</v>
      </c>
      <c r="K768" s="18">
        <v>0.2294012997219875</v>
      </c>
      <c r="L768" s="18">
        <v>0.14738137720657549</v>
      </c>
      <c r="M768" s="18">
        <v>1.6131056326503249E-2</v>
      </c>
      <c r="N768" s="18">
        <v>0</v>
      </c>
      <c r="O768" s="18">
        <v>0.21523607057893321</v>
      </c>
      <c r="P768" s="18">
        <v>0.1505062086699564</v>
      </c>
      <c r="Q768" s="18">
        <v>0.15376167072812039</v>
      </c>
      <c r="R768" s="18">
        <v>0.1080657754591527</v>
      </c>
      <c r="S768" s="18">
        <v>0.24497522473305991</v>
      </c>
      <c r="T768" s="18">
        <v>3.9840311636464447E-2</v>
      </c>
      <c r="U768" s="18">
        <v>8.8979850163809091E-2</v>
      </c>
      <c r="W768" s="18">
        <v>7.9827910872312488E-2</v>
      </c>
      <c r="X768" s="18">
        <v>0.1648913178475081</v>
      </c>
      <c r="Y768" s="18">
        <v>0.17475822210570829</v>
      </c>
      <c r="Z768" s="18">
        <v>0.26593323363446758</v>
      </c>
      <c r="AA768" s="18">
        <v>0.17474160290413671</v>
      </c>
      <c r="AB768" s="18">
        <v>0.24094179212225089</v>
      </c>
      <c r="AC768" s="18">
        <v>0.1221088334083421</v>
      </c>
      <c r="AD768" s="18">
        <v>0.18620210267376491</v>
      </c>
      <c r="AE768" s="18">
        <v>0.17406588047668331</v>
      </c>
      <c r="AG768" s="18">
        <v>0.13907269149369431</v>
      </c>
      <c r="AH768" s="18">
        <v>0.17790093247925451</v>
      </c>
    </row>
    <row r="769" spans="2:34" ht="29" x14ac:dyDescent="0.35">
      <c r="B769" s="17" t="s">
        <v>250</v>
      </c>
      <c r="C769" s="18">
        <v>0.26746787510386039</v>
      </c>
      <c r="D769" s="18">
        <v>0.28909894571572547</v>
      </c>
      <c r="E769" s="18">
        <v>0.24042818904782001</v>
      </c>
      <c r="G769" s="18">
        <v>0.25443010775649749</v>
      </c>
      <c r="H769" s="18">
        <v>0.30218771126867389</v>
      </c>
      <c r="J769" s="18">
        <v>0.17614332956651069</v>
      </c>
      <c r="K769" s="18">
        <v>0.17463715928022369</v>
      </c>
      <c r="L769" s="18">
        <v>0.32523467068843531</v>
      </c>
      <c r="M769" s="18">
        <v>0.28488879989412141</v>
      </c>
      <c r="N769" s="18">
        <v>0.3023300877163756</v>
      </c>
      <c r="O769" s="18">
        <v>0.25479973026608838</v>
      </c>
      <c r="P769" s="18">
        <v>0.21452912488553019</v>
      </c>
      <c r="Q769" s="18">
        <v>0.27898896871561352</v>
      </c>
      <c r="R769" s="18">
        <v>0.26032990306838411</v>
      </c>
      <c r="S769" s="18">
        <v>0.43555670427741799</v>
      </c>
      <c r="T769" s="18">
        <v>0.34321725129227271</v>
      </c>
      <c r="U769" s="18">
        <v>0.4</v>
      </c>
      <c r="W769" s="18">
        <v>0.22015224787079521</v>
      </c>
      <c r="X769" s="18">
        <v>0.23674213398666541</v>
      </c>
      <c r="Y769" s="18">
        <v>0.31060149830688882</v>
      </c>
      <c r="Z769" s="18">
        <v>0.34537966605207349</v>
      </c>
      <c r="AA769" s="18">
        <v>0.20138539583357529</v>
      </c>
      <c r="AB769" s="18">
        <v>0.34457102415578111</v>
      </c>
      <c r="AC769" s="18">
        <v>0.42939391827069989</v>
      </c>
      <c r="AD769" s="18">
        <v>0.2166108411134009</v>
      </c>
      <c r="AE769" s="18">
        <v>0.42732627914739452</v>
      </c>
      <c r="AG769" s="18">
        <v>0.26040740877566809</v>
      </c>
      <c r="AH769" s="18">
        <v>0.36074010022927588</v>
      </c>
    </row>
    <row r="770" spans="2:34" x14ac:dyDescent="0.35">
      <c r="B770" s="17" t="s">
        <v>66</v>
      </c>
      <c r="C770" s="18">
        <v>7.7026459660046995E-2</v>
      </c>
      <c r="D770" s="18">
        <v>7.5728982589655075E-2</v>
      </c>
      <c r="E770" s="18">
        <v>7.4449773284535017E-2</v>
      </c>
      <c r="G770" s="18">
        <v>8.8527316775023471E-2</v>
      </c>
      <c r="H770" s="18">
        <v>4.6399446295854872E-2</v>
      </c>
      <c r="J770" s="18">
        <v>8.4949548017177981E-2</v>
      </c>
      <c r="K770" s="18">
        <v>8.2704810954993796E-2</v>
      </c>
      <c r="L770" s="18">
        <v>8.155664137277413E-2</v>
      </c>
      <c r="M770" s="18">
        <v>9.4351281469920806E-2</v>
      </c>
      <c r="N770" s="18">
        <v>8.9732210015781952E-2</v>
      </c>
      <c r="O770" s="18">
        <v>7.603335893321532E-2</v>
      </c>
      <c r="P770" s="18">
        <v>0.1039593717948701</v>
      </c>
      <c r="Q770" s="18">
        <v>5.5479049745544871E-2</v>
      </c>
      <c r="R770" s="18">
        <v>4.1174172524237232E-2</v>
      </c>
      <c r="S770" s="18">
        <v>0</v>
      </c>
      <c r="T770" s="18">
        <v>9.5793015010049623E-2</v>
      </c>
      <c r="U770" s="18">
        <v>0</v>
      </c>
      <c r="W770" s="18">
        <v>0.1070734520732463</v>
      </c>
      <c r="X770" s="18">
        <v>7.6366008683512621E-2</v>
      </c>
      <c r="Y770" s="18">
        <v>6.7155836785568288E-2</v>
      </c>
      <c r="Z770" s="18">
        <v>6.5603996220444313E-2</v>
      </c>
      <c r="AA770" s="18">
        <v>0</v>
      </c>
      <c r="AB770" s="18">
        <v>0</v>
      </c>
      <c r="AC770" s="18">
        <v>3.7995283649251067E-2</v>
      </c>
      <c r="AD770" s="18">
        <v>0</v>
      </c>
      <c r="AE770" s="18">
        <v>0</v>
      </c>
      <c r="AG770" s="18">
        <v>7.9843528679092154E-2</v>
      </c>
      <c r="AH770" s="18">
        <v>0</v>
      </c>
    </row>
    <row r="772" spans="2:34" ht="29" x14ac:dyDescent="0.35">
      <c r="B772" s="14" t="s">
        <v>251</v>
      </c>
    </row>
    <row r="773" spans="2:34" x14ac:dyDescent="0.35">
      <c r="B773" s="15" t="s">
        <v>18</v>
      </c>
    </row>
    <row r="774" spans="2:34" x14ac:dyDescent="0.35">
      <c r="B774" s="11" t="s">
        <v>59</v>
      </c>
      <c r="C774" s="16">
        <v>501</v>
      </c>
      <c r="D774" s="16">
        <v>264</v>
      </c>
      <c r="E774" s="16">
        <v>233</v>
      </c>
      <c r="G774" s="16">
        <v>355</v>
      </c>
      <c r="H774" s="16">
        <v>146</v>
      </c>
      <c r="J774" s="16">
        <v>48</v>
      </c>
      <c r="K774" s="16">
        <v>37</v>
      </c>
      <c r="L774" s="16">
        <v>103</v>
      </c>
      <c r="M774" s="16">
        <v>43</v>
      </c>
      <c r="N774" s="16">
        <v>21</v>
      </c>
      <c r="O774" s="16">
        <v>39</v>
      </c>
      <c r="P774" s="16">
        <v>59</v>
      </c>
      <c r="Q774" s="16">
        <v>39</v>
      </c>
      <c r="R774" s="16">
        <v>54</v>
      </c>
      <c r="S774" s="16">
        <v>19</v>
      </c>
      <c r="T774" s="16">
        <v>29</v>
      </c>
      <c r="U774" s="16">
        <v>10</v>
      </c>
      <c r="W774" s="16">
        <v>217</v>
      </c>
      <c r="X774" s="16">
        <v>72</v>
      </c>
      <c r="Y774" s="16">
        <v>67</v>
      </c>
      <c r="Z774" s="16">
        <v>52</v>
      </c>
      <c r="AA774" s="16">
        <v>28</v>
      </c>
      <c r="AB774" s="16">
        <v>18</v>
      </c>
      <c r="AC774" s="16">
        <v>24</v>
      </c>
      <c r="AD774" s="16">
        <v>6</v>
      </c>
      <c r="AE774" s="16">
        <v>14</v>
      </c>
      <c r="AG774" s="16">
        <v>478</v>
      </c>
      <c r="AH774" s="16">
        <v>20</v>
      </c>
    </row>
    <row r="775" spans="2:34" x14ac:dyDescent="0.35">
      <c r="B775" s="12" t="s">
        <v>60</v>
      </c>
      <c r="C775" s="16">
        <v>504</v>
      </c>
      <c r="D775" s="16">
        <v>262</v>
      </c>
      <c r="E775" s="16">
        <v>238</v>
      </c>
      <c r="G775" s="16">
        <v>366</v>
      </c>
      <c r="H775" s="16">
        <v>138</v>
      </c>
      <c r="J775" s="16">
        <v>39</v>
      </c>
      <c r="K775" s="16">
        <v>51</v>
      </c>
      <c r="L775" s="16">
        <v>91</v>
      </c>
      <c r="M775" s="16">
        <v>36</v>
      </c>
      <c r="N775" s="16">
        <v>16</v>
      </c>
      <c r="O775" s="16">
        <v>49</v>
      </c>
      <c r="P775" s="16">
        <v>78</v>
      </c>
      <c r="Q775" s="16">
        <v>37</v>
      </c>
      <c r="R775" s="16">
        <v>45</v>
      </c>
      <c r="S775" s="16">
        <v>14</v>
      </c>
      <c r="T775" s="16">
        <v>32</v>
      </c>
      <c r="U775" s="16">
        <v>13</v>
      </c>
      <c r="W775" s="16">
        <v>216</v>
      </c>
      <c r="X775" s="16">
        <v>88</v>
      </c>
      <c r="Y775" s="16">
        <v>79</v>
      </c>
      <c r="Z775" s="16">
        <v>45</v>
      </c>
      <c r="AA775" s="16">
        <v>24</v>
      </c>
      <c r="AB775" s="16">
        <v>15</v>
      </c>
      <c r="AC775" s="16">
        <v>19</v>
      </c>
      <c r="AD775" s="16">
        <v>5</v>
      </c>
      <c r="AE775" s="16">
        <v>10</v>
      </c>
      <c r="AG775" s="16">
        <v>486</v>
      </c>
      <c r="AH775" s="16">
        <v>15</v>
      </c>
    </row>
    <row r="776" spans="2:34" ht="29" x14ac:dyDescent="0.35">
      <c r="B776" s="17" t="s">
        <v>252</v>
      </c>
      <c r="C776" s="18">
        <v>0.39065378308474302</v>
      </c>
      <c r="D776" s="18">
        <v>0.40621438248514119</v>
      </c>
      <c r="E776" s="18">
        <v>0.37321869093563342</v>
      </c>
      <c r="G776" s="18">
        <v>0.38022886039099951</v>
      </c>
      <c r="H776" s="18">
        <v>0.41841556148699588</v>
      </c>
      <c r="J776" s="18">
        <v>0.34000800172263951</v>
      </c>
      <c r="K776" s="18">
        <v>0.30012872041959682</v>
      </c>
      <c r="L776" s="18">
        <v>0.4396817777834815</v>
      </c>
      <c r="M776" s="18">
        <v>0.45243472306173221</v>
      </c>
      <c r="N776" s="18">
        <v>0.44272276291343388</v>
      </c>
      <c r="O776" s="18">
        <v>0.47388085979372191</v>
      </c>
      <c r="P776" s="18">
        <v>0.41750293784166581</v>
      </c>
      <c r="Q776" s="18">
        <v>0.30797107114544708</v>
      </c>
      <c r="R776" s="18">
        <v>0.32506376866621361</v>
      </c>
      <c r="S776" s="18">
        <v>0.41910494915183738</v>
      </c>
      <c r="T776" s="18">
        <v>0.34040222353898142</v>
      </c>
      <c r="U776" s="18">
        <v>0.4</v>
      </c>
      <c r="W776" s="18">
        <v>0.36697661681124821</v>
      </c>
      <c r="X776" s="18">
        <v>0.38352358697706762</v>
      </c>
      <c r="Y776" s="18">
        <v>0.40668826988728463</v>
      </c>
      <c r="Z776" s="18">
        <v>0.2523066134660783</v>
      </c>
      <c r="AA776" s="18">
        <v>0.37644310815701332</v>
      </c>
      <c r="AB776" s="18">
        <v>0.43113166020231708</v>
      </c>
      <c r="AC776" s="18">
        <v>0.63122755969156963</v>
      </c>
      <c r="AD776" s="18">
        <v>0.5298110660174753</v>
      </c>
      <c r="AE776" s="18">
        <v>0.82611122396011982</v>
      </c>
      <c r="AG776" s="18">
        <v>0.37876985983755718</v>
      </c>
      <c r="AH776" s="18">
        <v>0.73248023273178431</v>
      </c>
    </row>
    <row r="777" spans="2:34" ht="43.5" x14ac:dyDescent="0.35">
      <c r="B777" s="17" t="s">
        <v>253</v>
      </c>
      <c r="C777" s="18">
        <v>0.36908332117099207</v>
      </c>
      <c r="D777" s="18">
        <v>0.42295389556876573</v>
      </c>
      <c r="E777" s="18">
        <v>0.30780574124269172</v>
      </c>
      <c r="G777" s="18">
        <v>0.2834624687485926</v>
      </c>
      <c r="H777" s="18">
        <v>0.59709336991592976</v>
      </c>
      <c r="J777" s="18">
        <v>0.33235398308055197</v>
      </c>
      <c r="K777" s="18">
        <v>0.43797185698678642</v>
      </c>
      <c r="L777" s="18">
        <v>0.44303080461312988</v>
      </c>
      <c r="M777" s="18">
        <v>0.34890861212786928</v>
      </c>
      <c r="N777" s="18">
        <v>0.43070045562412118</v>
      </c>
      <c r="O777" s="18">
        <v>0.2274552331551552</v>
      </c>
      <c r="P777" s="18">
        <v>0.36065348039603068</v>
      </c>
      <c r="Q777" s="18">
        <v>0.40399160279105062</v>
      </c>
      <c r="R777" s="18">
        <v>0.32823457410857487</v>
      </c>
      <c r="S777" s="18">
        <v>0.29890418346081288</v>
      </c>
      <c r="T777" s="18">
        <v>0.38551609541469928</v>
      </c>
      <c r="U777" s="18">
        <v>0.33306044950857272</v>
      </c>
      <c r="W777" s="18">
        <v>0.19440260660142569</v>
      </c>
      <c r="X777" s="18">
        <v>0.39319403553141102</v>
      </c>
      <c r="Y777" s="18">
        <v>0.50262416001408705</v>
      </c>
      <c r="Z777" s="18">
        <v>0.49811186928778772</v>
      </c>
      <c r="AA777" s="18">
        <v>0.63735218010544481</v>
      </c>
      <c r="AB777" s="18">
        <v>0.61730174266895488</v>
      </c>
      <c r="AC777" s="18">
        <v>0.59606863880559857</v>
      </c>
      <c r="AD777" s="18">
        <v>0.87300187776969052</v>
      </c>
      <c r="AE777" s="18">
        <v>0.69759529005059884</v>
      </c>
      <c r="AG777" s="18">
        <v>0.35934023410882437</v>
      </c>
      <c r="AH777" s="18">
        <v>0.75302385542887906</v>
      </c>
    </row>
    <row r="778" spans="2:34" ht="29" x14ac:dyDescent="0.35">
      <c r="B778" s="17" t="s">
        <v>254</v>
      </c>
      <c r="C778" s="18">
        <v>0.15895683916989881</v>
      </c>
      <c r="D778" s="18">
        <v>0.17960806993718051</v>
      </c>
      <c r="E778" s="18">
        <v>0.13525816213818709</v>
      </c>
      <c r="G778" s="18">
        <v>0.10001370481735369</v>
      </c>
      <c r="H778" s="18">
        <v>0.31592358916907581</v>
      </c>
      <c r="J778" s="18">
        <v>0.1455549796285896</v>
      </c>
      <c r="K778" s="18">
        <v>0.23049443940994871</v>
      </c>
      <c r="L778" s="18">
        <v>0.23392904424887259</v>
      </c>
      <c r="M778" s="18">
        <v>9.7817574985581454E-2</v>
      </c>
      <c r="N778" s="18">
        <v>0.19449312012095341</v>
      </c>
      <c r="O778" s="18">
        <v>9.5981781492468277E-2</v>
      </c>
      <c r="P778" s="18">
        <v>8.0784482096261559E-2</v>
      </c>
      <c r="Q778" s="18">
        <v>0.19248879298041319</v>
      </c>
      <c r="R778" s="18">
        <v>0.1361629240387276</v>
      </c>
      <c r="S778" s="18">
        <v>0.19927053081156409</v>
      </c>
      <c r="T778" s="18">
        <v>0.1361011804417879</v>
      </c>
      <c r="U778" s="18">
        <v>0.22204029967238181</v>
      </c>
      <c r="W778" s="18">
        <v>6.3232237275887254E-2</v>
      </c>
      <c r="X778" s="18">
        <v>0.14897714838935019</v>
      </c>
      <c r="Y778" s="18">
        <v>0.17902302145349741</v>
      </c>
      <c r="Z778" s="18">
        <v>0.24201533264661951</v>
      </c>
      <c r="AA778" s="18">
        <v>0.2998351641633214</v>
      </c>
      <c r="AB778" s="18">
        <v>0.44686386582416282</v>
      </c>
      <c r="AC778" s="18">
        <v>0.33891567368614062</v>
      </c>
      <c r="AD778" s="18">
        <v>0.74642190713087619</v>
      </c>
      <c r="AE778" s="18">
        <v>0.32683031092264558</v>
      </c>
      <c r="AG778" s="18">
        <v>0.14844589522640911</v>
      </c>
      <c r="AH778" s="18">
        <v>0.45942145544596752</v>
      </c>
    </row>
    <row r="779" spans="2:34" x14ac:dyDescent="0.35">
      <c r="B779" s="17" t="s">
        <v>255</v>
      </c>
      <c r="C779" s="18">
        <v>0.36260762325810048</v>
      </c>
      <c r="D779" s="18">
        <v>0.30862493073139141</v>
      </c>
      <c r="E779" s="18">
        <v>0.42274504423915932</v>
      </c>
      <c r="G779" s="18">
        <v>0.42629234982721398</v>
      </c>
      <c r="H779" s="18">
        <v>0.193013918003973</v>
      </c>
      <c r="J779" s="18">
        <v>0.42629775929824021</v>
      </c>
      <c r="K779" s="18">
        <v>0.42035271247833289</v>
      </c>
      <c r="L779" s="18">
        <v>0.25708072708918528</v>
      </c>
      <c r="M779" s="18">
        <v>0.36640258393117148</v>
      </c>
      <c r="N779" s="18">
        <v>0.29237710076401879</v>
      </c>
      <c r="O779" s="18">
        <v>0.37812600886948988</v>
      </c>
      <c r="P779" s="18">
        <v>0.40923075164148842</v>
      </c>
      <c r="Q779" s="18">
        <v>0.42957124797231427</v>
      </c>
      <c r="R779" s="18">
        <v>0.38435144234874108</v>
      </c>
      <c r="S779" s="18">
        <v>0.29844262251293041</v>
      </c>
      <c r="T779" s="18">
        <v>0.34538514389086</v>
      </c>
      <c r="U779" s="18">
        <v>0.26693955049142731</v>
      </c>
      <c r="W779" s="18">
        <v>0.51454269393545871</v>
      </c>
      <c r="X779" s="18">
        <v>0.37049853394700338</v>
      </c>
      <c r="Y779" s="18">
        <v>0.23846502086076871</v>
      </c>
      <c r="Z779" s="18">
        <v>0.23974239555868401</v>
      </c>
      <c r="AA779" s="18">
        <v>0.2014679627233302</v>
      </c>
      <c r="AB779" s="18">
        <v>0.1030055891291508</v>
      </c>
      <c r="AC779" s="18">
        <v>9.2222444443098087E-2</v>
      </c>
      <c r="AD779" s="18">
        <v>0</v>
      </c>
      <c r="AE779" s="18">
        <v>0.1134768089124893</v>
      </c>
      <c r="AG779" s="18">
        <v>0.3734735593198899</v>
      </c>
      <c r="AH779" s="18">
        <v>7.7618083174106442E-2</v>
      </c>
    </row>
    <row r="780" spans="2:34" x14ac:dyDescent="0.35">
      <c r="B780" s="17" t="s">
        <v>66</v>
      </c>
      <c r="C780" s="18">
        <v>2.2047388224448919E-2</v>
      </c>
      <c r="D780" s="18">
        <v>3.2408949973055552E-2</v>
      </c>
      <c r="E780" s="18">
        <v>1.1004278391870591E-2</v>
      </c>
      <c r="G780" s="18">
        <v>2.3537096014773259E-2</v>
      </c>
      <c r="H780" s="18">
        <v>1.8080266474575932E-2</v>
      </c>
      <c r="J780" s="18">
        <v>1.8566694734067021E-2</v>
      </c>
      <c r="K780" s="18">
        <v>0</v>
      </c>
      <c r="L780" s="18">
        <v>9.3281152303350597E-3</v>
      </c>
      <c r="M780" s="18">
        <v>0</v>
      </c>
      <c r="N780" s="18">
        <v>4.2934651616762513E-2</v>
      </c>
      <c r="O780" s="18">
        <v>2.262926096221202E-2</v>
      </c>
      <c r="P780" s="18">
        <v>1.9969532524500209E-2</v>
      </c>
      <c r="Q780" s="18">
        <v>5.5479049745544871E-2</v>
      </c>
      <c r="R780" s="18">
        <v>5.3442985714461017E-2</v>
      </c>
      <c r="S780" s="18">
        <v>4.5704693921495863E-2</v>
      </c>
      <c r="T780" s="18">
        <v>3.1931005003349867E-2</v>
      </c>
      <c r="U780" s="18">
        <v>0</v>
      </c>
      <c r="W780" s="18">
        <v>2.063405032231547E-2</v>
      </c>
      <c r="X780" s="18">
        <v>1.299436850582486E-2</v>
      </c>
      <c r="Y780" s="18">
        <v>1.9871251978170419E-2</v>
      </c>
      <c r="Z780" s="18">
        <v>5.7641047312596227E-2</v>
      </c>
      <c r="AA780" s="18">
        <v>2.628581140483402E-2</v>
      </c>
      <c r="AB780" s="18">
        <v>0</v>
      </c>
      <c r="AC780" s="18">
        <v>3.7995283649251067E-2</v>
      </c>
      <c r="AD780" s="18">
        <v>0</v>
      </c>
      <c r="AE780" s="18">
        <v>0</v>
      </c>
      <c r="AG780" s="18">
        <v>2.28537217180571E-2</v>
      </c>
      <c r="AH780" s="18">
        <v>0</v>
      </c>
    </row>
    <row r="782" spans="2:34" ht="101.5" x14ac:dyDescent="0.35">
      <c r="B782" s="14" t="s">
        <v>256</v>
      </c>
    </row>
    <row r="783" spans="2:34" x14ac:dyDescent="0.35">
      <c r="B783" s="15" t="s">
        <v>18</v>
      </c>
    </row>
    <row r="784" spans="2:34" x14ac:dyDescent="0.35">
      <c r="B784" s="11" t="s">
        <v>59</v>
      </c>
      <c r="C784" s="16">
        <v>501</v>
      </c>
      <c r="D784" s="16">
        <v>264</v>
      </c>
      <c r="E784" s="16">
        <v>233</v>
      </c>
      <c r="G784" s="16">
        <v>355</v>
      </c>
      <c r="H784" s="16">
        <v>146</v>
      </c>
      <c r="J784" s="16">
        <v>48</v>
      </c>
      <c r="K784" s="16">
        <v>37</v>
      </c>
      <c r="L784" s="16">
        <v>103</v>
      </c>
      <c r="M784" s="16">
        <v>43</v>
      </c>
      <c r="N784" s="16">
        <v>21</v>
      </c>
      <c r="O784" s="16">
        <v>39</v>
      </c>
      <c r="P784" s="16">
        <v>59</v>
      </c>
      <c r="Q784" s="16">
        <v>39</v>
      </c>
      <c r="R784" s="16">
        <v>54</v>
      </c>
      <c r="S784" s="16">
        <v>19</v>
      </c>
      <c r="T784" s="16">
        <v>29</v>
      </c>
      <c r="U784" s="16">
        <v>10</v>
      </c>
      <c r="W784" s="16">
        <v>217</v>
      </c>
      <c r="X784" s="16">
        <v>72</v>
      </c>
      <c r="Y784" s="16">
        <v>67</v>
      </c>
      <c r="Z784" s="16">
        <v>52</v>
      </c>
      <c r="AA784" s="16">
        <v>28</v>
      </c>
      <c r="AB784" s="16">
        <v>18</v>
      </c>
      <c r="AC784" s="16">
        <v>24</v>
      </c>
      <c r="AD784" s="16">
        <v>6</v>
      </c>
      <c r="AE784" s="16">
        <v>14</v>
      </c>
      <c r="AG784" s="16">
        <v>478</v>
      </c>
      <c r="AH784" s="16">
        <v>20</v>
      </c>
    </row>
    <row r="785" spans="2:34" x14ac:dyDescent="0.35">
      <c r="B785" s="12" t="s">
        <v>60</v>
      </c>
      <c r="C785" s="16">
        <v>504</v>
      </c>
      <c r="D785" s="16">
        <v>262</v>
      </c>
      <c r="E785" s="16">
        <v>238</v>
      </c>
      <c r="G785" s="16">
        <v>366</v>
      </c>
      <c r="H785" s="16">
        <v>138</v>
      </c>
      <c r="J785" s="16">
        <v>39</v>
      </c>
      <c r="K785" s="16">
        <v>51</v>
      </c>
      <c r="L785" s="16">
        <v>91</v>
      </c>
      <c r="M785" s="16">
        <v>36</v>
      </c>
      <c r="N785" s="16">
        <v>16</v>
      </c>
      <c r="O785" s="16">
        <v>49</v>
      </c>
      <c r="P785" s="16">
        <v>78</v>
      </c>
      <c r="Q785" s="16">
        <v>37</v>
      </c>
      <c r="R785" s="16">
        <v>45</v>
      </c>
      <c r="S785" s="16">
        <v>14</v>
      </c>
      <c r="T785" s="16">
        <v>32</v>
      </c>
      <c r="U785" s="16">
        <v>13</v>
      </c>
      <c r="W785" s="16">
        <v>216</v>
      </c>
      <c r="X785" s="16">
        <v>88</v>
      </c>
      <c r="Y785" s="16">
        <v>79</v>
      </c>
      <c r="Z785" s="16">
        <v>45</v>
      </c>
      <c r="AA785" s="16">
        <v>24</v>
      </c>
      <c r="AB785" s="16">
        <v>15</v>
      </c>
      <c r="AC785" s="16">
        <v>19</v>
      </c>
      <c r="AD785" s="16">
        <v>5</v>
      </c>
      <c r="AE785" s="16">
        <v>10</v>
      </c>
      <c r="AG785" s="16">
        <v>486</v>
      </c>
      <c r="AH785" s="16">
        <v>15</v>
      </c>
    </row>
    <row r="786" spans="2:34" ht="29" x14ac:dyDescent="0.35">
      <c r="B786" s="17" t="s">
        <v>257</v>
      </c>
      <c r="C786" s="18">
        <v>0.18829674866410301</v>
      </c>
      <c r="D786" s="18">
        <v>0.21077926318700971</v>
      </c>
      <c r="E786" s="18">
        <v>0.16665355125471271</v>
      </c>
      <c r="G786" s="18">
        <v>0.16109030857760959</v>
      </c>
      <c r="H786" s="18">
        <v>0.26074804475368402</v>
      </c>
      <c r="J786" s="18">
        <v>0.1644891123776156</v>
      </c>
      <c r="K786" s="18">
        <v>0.30037965016576668</v>
      </c>
      <c r="L786" s="18">
        <v>0.1616041640104961</v>
      </c>
      <c r="M786" s="18">
        <v>9.3772005016468901E-2</v>
      </c>
      <c r="N786" s="18">
        <v>8.5443346170755385E-2</v>
      </c>
      <c r="O786" s="18">
        <v>0.20912648929082231</v>
      </c>
      <c r="P786" s="18">
        <v>0.19705722819635699</v>
      </c>
      <c r="Q786" s="18">
        <v>0.20946538438572129</v>
      </c>
      <c r="R786" s="18">
        <v>0.1473943863205586</v>
      </c>
      <c r="S786" s="18">
        <v>0.35694850010476092</v>
      </c>
      <c r="T786" s="18">
        <v>0.20975181724434591</v>
      </c>
      <c r="U786" s="18">
        <v>0.11102014983619091</v>
      </c>
      <c r="W786" s="18">
        <v>0.12066378086053089</v>
      </c>
      <c r="X786" s="18">
        <v>0.13982389015988389</v>
      </c>
      <c r="Y786" s="18">
        <v>0.21672043305888461</v>
      </c>
      <c r="Z786" s="18">
        <v>0.3436238616612507</v>
      </c>
      <c r="AA786" s="18">
        <v>0.1565806914093871</v>
      </c>
      <c r="AB786" s="18">
        <v>0.32265076826068839</v>
      </c>
      <c r="AC786" s="18">
        <v>0.42111631817911671</v>
      </c>
      <c r="AD786" s="18">
        <v>0.40281294378716581</v>
      </c>
      <c r="AE786" s="18">
        <v>0.53469353546212262</v>
      </c>
      <c r="AG786" s="18">
        <v>0.17996663537117891</v>
      </c>
      <c r="AH786" s="18">
        <v>0.49301920559323409</v>
      </c>
    </row>
    <row r="787" spans="2:34" ht="43.5" x14ac:dyDescent="0.35">
      <c r="B787" s="17" t="s">
        <v>258</v>
      </c>
      <c r="C787" s="18">
        <v>0.18686328777684821</v>
      </c>
      <c r="D787" s="18">
        <v>0.18231864471297479</v>
      </c>
      <c r="E787" s="18">
        <v>0.19178585766850201</v>
      </c>
      <c r="G787" s="18">
        <v>0.15682051574683181</v>
      </c>
      <c r="H787" s="18">
        <v>0.26686779276826328</v>
      </c>
      <c r="J787" s="18">
        <v>0.19505835562255469</v>
      </c>
      <c r="K787" s="18">
        <v>0.16469066739245841</v>
      </c>
      <c r="L787" s="18">
        <v>0.17774883636956551</v>
      </c>
      <c r="M787" s="18">
        <v>9.9273995086488931E-2</v>
      </c>
      <c r="N787" s="18">
        <v>0.31556060150382331</v>
      </c>
      <c r="O787" s="18">
        <v>0.2399013262996135</v>
      </c>
      <c r="P787" s="18">
        <v>0.22864737477816491</v>
      </c>
      <c r="Q787" s="18">
        <v>0.1476477963184665</v>
      </c>
      <c r="R787" s="18">
        <v>0.1484287506014898</v>
      </c>
      <c r="S787" s="18">
        <v>4.5704693921495863E-2</v>
      </c>
      <c r="T787" s="18">
        <v>0.24507706232420559</v>
      </c>
      <c r="U787" s="18">
        <v>0.2</v>
      </c>
      <c r="W787" s="18">
        <v>0.12464337762830729</v>
      </c>
      <c r="X787" s="18">
        <v>0.24319460632730891</v>
      </c>
      <c r="Y787" s="18">
        <v>0.25148413012202991</v>
      </c>
      <c r="Z787" s="18">
        <v>0.1712657125987066</v>
      </c>
      <c r="AA787" s="18">
        <v>0.18950044463725771</v>
      </c>
      <c r="AB787" s="18">
        <v>0.44289380081524149</v>
      </c>
      <c r="AC787" s="18">
        <v>7.7285263947826352E-2</v>
      </c>
      <c r="AD787" s="18">
        <v>0.31320022490407451</v>
      </c>
      <c r="AE787" s="18">
        <v>0.30258181438620418</v>
      </c>
      <c r="AG787" s="18">
        <v>0.18211012647520641</v>
      </c>
      <c r="AH787" s="18">
        <v>0.30593723717423421</v>
      </c>
    </row>
    <row r="788" spans="2:34" ht="58" x14ac:dyDescent="0.35">
      <c r="B788" s="17" t="s">
        <v>259</v>
      </c>
      <c r="C788" s="18">
        <v>0.16447429615884879</v>
      </c>
      <c r="D788" s="18">
        <v>0.1809733298211596</v>
      </c>
      <c r="E788" s="18">
        <v>0.14902510921915901</v>
      </c>
      <c r="G788" s="18">
        <v>0.11344741030537001</v>
      </c>
      <c r="H788" s="18">
        <v>0.30035991749506291</v>
      </c>
      <c r="J788" s="18">
        <v>0.110890876187895</v>
      </c>
      <c r="K788" s="18">
        <v>0.29065203827872421</v>
      </c>
      <c r="L788" s="18">
        <v>0.21116906508386871</v>
      </c>
      <c r="M788" s="18">
        <v>0.14061088265423011</v>
      </c>
      <c r="N788" s="18">
        <v>8.9732210015781952E-2</v>
      </c>
      <c r="O788" s="18">
        <v>0.12536387037457589</v>
      </c>
      <c r="P788" s="18">
        <v>0.22982387076351229</v>
      </c>
      <c r="Q788" s="18">
        <v>0.1066585847292016</v>
      </c>
      <c r="R788" s="18">
        <v>0.13966601526377909</v>
      </c>
      <c r="S788" s="18">
        <v>9.1409387842991727E-2</v>
      </c>
      <c r="T788" s="18">
        <v>6.1226263612838637E-2</v>
      </c>
      <c r="U788" s="18">
        <v>0</v>
      </c>
      <c r="W788" s="18">
        <v>6.1024581510487348E-2</v>
      </c>
      <c r="X788" s="18">
        <v>0.15699838256302601</v>
      </c>
      <c r="Y788" s="18">
        <v>0.1863560119360804</v>
      </c>
      <c r="Z788" s="18">
        <v>0.22980357852077041</v>
      </c>
      <c r="AA788" s="18">
        <v>0.45824263209349497</v>
      </c>
      <c r="AB788" s="18">
        <v>0.36625330424843039</v>
      </c>
      <c r="AC788" s="18">
        <v>0.48527225336297108</v>
      </c>
      <c r="AD788" s="18">
        <v>0.25357809286912381</v>
      </c>
      <c r="AE788" s="18">
        <v>0.36649023974793782</v>
      </c>
      <c r="AG788" s="18">
        <v>0.16027938898382549</v>
      </c>
      <c r="AH788" s="18">
        <v>0.33080994748150838</v>
      </c>
    </row>
    <row r="789" spans="2:34" ht="29" x14ac:dyDescent="0.35">
      <c r="B789" s="17" t="s">
        <v>260</v>
      </c>
      <c r="C789" s="18">
        <v>0.1639932961954369</v>
      </c>
      <c r="D789" s="18">
        <v>0.12681647942052629</v>
      </c>
      <c r="E789" s="18">
        <v>0.20762759887180371</v>
      </c>
      <c r="G789" s="18">
        <v>0.18702414099289991</v>
      </c>
      <c r="H789" s="18">
        <v>0.10266169418100971</v>
      </c>
      <c r="J789" s="18">
        <v>0.20927451138981679</v>
      </c>
      <c r="K789" s="18">
        <v>0.19297789222831879</v>
      </c>
      <c r="L789" s="18">
        <v>0.1281972175244494</v>
      </c>
      <c r="M789" s="18">
        <v>0.17953353828416049</v>
      </c>
      <c r="N789" s="18">
        <v>8.9306252953012324E-2</v>
      </c>
      <c r="O789" s="18">
        <v>6.1549674017582531E-2</v>
      </c>
      <c r="P789" s="18">
        <v>0.23067884543662981</v>
      </c>
      <c r="Q789" s="18">
        <v>0.16032327482698061</v>
      </c>
      <c r="R789" s="18">
        <v>0.1601592345909662</v>
      </c>
      <c r="S789" s="18">
        <v>0.17412972441877739</v>
      </c>
      <c r="T789" s="18">
        <v>0.13299758025265301</v>
      </c>
      <c r="U789" s="18">
        <v>0.28897985016380912</v>
      </c>
      <c r="W789" s="18">
        <v>0.2459280834835664</v>
      </c>
      <c r="X789" s="18">
        <v>0.1812655527079837</v>
      </c>
      <c r="Y789" s="18">
        <v>0.11745380809032829</v>
      </c>
      <c r="Z789" s="18">
        <v>5.9008833184707683E-2</v>
      </c>
      <c r="AA789" s="18">
        <v>3.8503575478674029E-2</v>
      </c>
      <c r="AB789" s="18">
        <v>0</v>
      </c>
      <c r="AC789" s="18">
        <v>3.5688519852694708E-2</v>
      </c>
      <c r="AD789" s="18">
        <v>0</v>
      </c>
      <c r="AE789" s="18">
        <v>0</v>
      </c>
      <c r="AG789" s="18">
        <v>0.16999098109595279</v>
      </c>
      <c r="AH789" s="18">
        <v>0</v>
      </c>
    </row>
    <row r="790" spans="2:34" ht="29" x14ac:dyDescent="0.35">
      <c r="B790" s="17" t="s">
        <v>261</v>
      </c>
      <c r="C790" s="18">
        <v>0.15958743883241261</v>
      </c>
      <c r="D790" s="18">
        <v>0.19267985053452649</v>
      </c>
      <c r="E790" s="18">
        <v>0.12579004634955351</v>
      </c>
      <c r="G790" s="18">
        <v>0.1192015351266973</v>
      </c>
      <c r="H790" s="18">
        <v>0.26713591110316343</v>
      </c>
      <c r="J790" s="18">
        <v>9.1170018887373347E-2</v>
      </c>
      <c r="K790" s="18">
        <v>0.2755568138369382</v>
      </c>
      <c r="L790" s="18">
        <v>0.18601130855838069</v>
      </c>
      <c r="M790" s="18">
        <v>0.19525805277923991</v>
      </c>
      <c r="N790" s="18">
        <v>0.19449312012095341</v>
      </c>
      <c r="O790" s="18">
        <v>3.0774837008791269E-2</v>
      </c>
      <c r="P790" s="18">
        <v>0.17958272203747999</v>
      </c>
      <c r="Q790" s="18">
        <v>0.1639544202397859</v>
      </c>
      <c r="R790" s="18">
        <v>0.14658617556612011</v>
      </c>
      <c r="S790" s="18">
        <v>4.5704693921495863E-2</v>
      </c>
      <c r="T790" s="18">
        <v>0.1116116282762788</v>
      </c>
      <c r="U790" s="18">
        <v>0.22204029967238181</v>
      </c>
      <c r="W790" s="18">
        <v>5.4998742655615801E-2</v>
      </c>
      <c r="X790" s="18">
        <v>0.19611343427482231</v>
      </c>
      <c r="Y790" s="18">
        <v>0.15391351859495681</v>
      </c>
      <c r="Z790" s="18">
        <v>0.1769900898229409</v>
      </c>
      <c r="AA790" s="18">
        <v>0.19600897132457509</v>
      </c>
      <c r="AB790" s="18">
        <v>0.48188183586511418</v>
      </c>
      <c r="AC790" s="18">
        <v>0.59719930522216824</v>
      </c>
      <c r="AD790" s="18">
        <v>0.56021980445711128</v>
      </c>
      <c r="AE790" s="18">
        <v>0.33454974355675687</v>
      </c>
      <c r="AG790" s="18">
        <v>0.1493336075370271</v>
      </c>
      <c r="AH790" s="18">
        <v>0.40586159043315728</v>
      </c>
    </row>
    <row r="791" spans="2:34" ht="43.5" x14ac:dyDescent="0.35">
      <c r="B791" s="17" t="s">
        <v>262</v>
      </c>
      <c r="C791" s="18">
        <v>0.15324002752243951</v>
      </c>
      <c r="D791" s="18">
        <v>0.16427107090181689</v>
      </c>
      <c r="E791" s="18">
        <v>0.14003780731307941</v>
      </c>
      <c r="G791" s="18">
        <v>0.1207301169734218</v>
      </c>
      <c r="H791" s="18">
        <v>0.23981457191503691</v>
      </c>
      <c r="J791" s="18">
        <v>0.1404886713248488</v>
      </c>
      <c r="K791" s="18">
        <v>0.169243700853212</v>
      </c>
      <c r="L791" s="18">
        <v>0.22551843708644309</v>
      </c>
      <c r="M791" s="18">
        <v>0.18850182186984121</v>
      </c>
      <c r="N791" s="18">
        <v>0.14812151878470359</v>
      </c>
      <c r="O791" s="18">
        <v>4.0541688762996707E-2</v>
      </c>
      <c r="P791" s="18">
        <v>0.1491866420015871</v>
      </c>
      <c r="Q791" s="18">
        <v>0.1250026340754371</v>
      </c>
      <c r="R791" s="18">
        <v>0.1563055480350303</v>
      </c>
      <c r="S791" s="18">
        <v>0.13711408176448761</v>
      </c>
      <c r="T791" s="18">
        <v>0.18074719852223201</v>
      </c>
      <c r="U791" s="18">
        <v>0</v>
      </c>
      <c r="W791" s="18">
        <v>8.214561530950501E-2</v>
      </c>
      <c r="X791" s="18">
        <v>0.14117986425668219</v>
      </c>
      <c r="Y791" s="18">
        <v>0.20007950266429961</v>
      </c>
      <c r="Z791" s="18">
        <v>0.19355170878535921</v>
      </c>
      <c r="AA791" s="18">
        <v>0.28158269780936451</v>
      </c>
      <c r="AB791" s="18">
        <v>0.36436239934293779</v>
      </c>
      <c r="AC791" s="18">
        <v>0.37614280626242819</v>
      </c>
      <c r="AD791" s="18">
        <v>0.53357779927632976</v>
      </c>
      <c r="AE791" s="18">
        <v>5.6738404456244632E-2</v>
      </c>
      <c r="AG791" s="18">
        <v>0.15244258770856001</v>
      </c>
      <c r="AH791" s="18">
        <v>0.20741988064488279</v>
      </c>
    </row>
    <row r="792" spans="2:34" ht="29" x14ac:dyDescent="0.35">
      <c r="B792" s="17" t="s">
        <v>263</v>
      </c>
      <c r="C792" s="18">
        <v>0.1224509862040109</v>
      </c>
      <c r="D792" s="18">
        <v>0.16381067794378709</v>
      </c>
      <c r="E792" s="18">
        <v>7.4463415749238829E-2</v>
      </c>
      <c r="G792" s="18">
        <v>0.1010264083638801</v>
      </c>
      <c r="H792" s="18">
        <v>0.1795050670670269</v>
      </c>
      <c r="J792" s="18">
        <v>0.1116099780583297</v>
      </c>
      <c r="K792" s="18">
        <v>0.26991242566375662</v>
      </c>
      <c r="L792" s="18">
        <v>0.14430081429490699</v>
      </c>
      <c r="M792" s="18">
        <v>0.14591069346272131</v>
      </c>
      <c r="N792" s="18">
        <v>4.2934651616762513E-2</v>
      </c>
      <c r="O792" s="18">
        <v>1.791242780078469E-2</v>
      </c>
      <c r="P792" s="18">
        <v>0.16108000951568541</v>
      </c>
      <c r="Q792" s="18">
        <v>9.1944082660865609E-2</v>
      </c>
      <c r="R792" s="18">
        <v>6.3555247634819262E-2</v>
      </c>
      <c r="S792" s="18">
        <v>0.1119732753717009</v>
      </c>
      <c r="T792" s="18">
        <v>0</v>
      </c>
      <c r="U792" s="18">
        <v>0.22204029967238181</v>
      </c>
      <c r="W792" s="18">
        <v>5.5211820598523462E-2</v>
      </c>
      <c r="X792" s="18">
        <v>0.1211362408047356</v>
      </c>
      <c r="Y792" s="18">
        <v>0.162263725665031</v>
      </c>
      <c r="Z792" s="18">
        <v>0.19089885425981079</v>
      </c>
      <c r="AA792" s="18">
        <v>0.2012831024144453</v>
      </c>
      <c r="AB792" s="18">
        <v>0.24808943179730611</v>
      </c>
      <c r="AC792" s="18">
        <v>0.28544495750744781</v>
      </c>
      <c r="AD792" s="18">
        <v>0.31320022490407451</v>
      </c>
      <c r="AE792" s="18">
        <v>0.21722226753631829</v>
      </c>
      <c r="AG792" s="18">
        <v>0.11928888112179439</v>
      </c>
      <c r="AH792" s="18">
        <v>0.24755134784060051</v>
      </c>
    </row>
    <row r="793" spans="2:34" x14ac:dyDescent="0.35">
      <c r="B793" s="17" t="s">
        <v>255</v>
      </c>
      <c r="C793" s="18">
        <v>0.30376375665840238</v>
      </c>
      <c r="D793" s="18">
        <v>0.28055245443355881</v>
      </c>
      <c r="E793" s="18">
        <v>0.32905396925375191</v>
      </c>
      <c r="G793" s="18">
        <v>0.3609553122454886</v>
      </c>
      <c r="H793" s="18">
        <v>0.15146149607265261</v>
      </c>
      <c r="J793" s="18">
        <v>0.35147617191956648</v>
      </c>
      <c r="K793" s="18">
        <v>0.17223827961335139</v>
      </c>
      <c r="L793" s="18">
        <v>0.24511386458680989</v>
      </c>
      <c r="M793" s="18">
        <v>0.37006961851683262</v>
      </c>
      <c r="N793" s="18">
        <v>0.32636247255858791</v>
      </c>
      <c r="O793" s="18">
        <v>0.4623049438492845</v>
      </c>
      <c r="P793" s="18">
        <v>0.25023098063970711</v>
      </c>
      <c r="Q793" s="18">
        <v>0.32676444831579471</v>
      </c>
      <c r="R793" s="18">
        <v>0.35847026264056919</v>
      </c>
      <c r="S793" s="18">
        <v>0.26553911226176907</v>
      </c>
      <c r="T793" s="18">
        <v>0.34303796993284241</v>
      </c>
      <c r="U793" s="18">
        <v>0.28897985016380912</v>
      </c>
      <c r="W793" s="18">
        <v>0.43207178551209813</v>
      </c>
      <c r="X793" s="18">
        <v>0.30154097276606612</v>
      </c>
      <c r="Y793" s="18">
        <v>0.19557221023898069</v>
      </c>
      <c r="Z793" s="18">
        <v>0.1579435154114561</v>
      </c>
      <c r="AA793" s="18">
        <v>0.17501723398149049</v>
      </c>
      <c r="AB793" s="18">
        <v>0.15526100259550449</v>
      </c>
      <c r="AC793" s="18">
        <v>4.3528872811191562E-2</v>
      </c>
      <c r="AD793" s="18">
        <v>0</v>
      </c>
      <c r="AE793" s="18">
        <v>0.31603849232625741</v>
      </c>
      <c r="AG793" s="18">
        <v>0.30820131180557081</v>
      </c>
      <c r="AH793" s="18">
        <v>0.21617017801862809</v>
      </c>
    </row>
    <row r="794" spans="2:34" x14ac:dyDescent="0.35">
      <c r="B794" s="17" t="s">
        <v>66</v>
      </c>
      <c r="C794" s="18">
        <v>2.467503957838758E-2</v>
      </c>
      <c r="D794" s="18">
        <v>4.2665829321857383E-2</v>
      </c>
      <c r="E794" s="18">
        <v>5.2763245637240681E-3</v>
      </c>
      <c r="G794" s="18">
        <v>2.7988767247165609E-2</v>
      </c>
      <c r="H794" s="18">
        <v>1.5850516277007069E-2</v>
      </c>
      <c r="J794" s="18">
        <v>0</v>
      </c>
      <c r="K794" s="18">
        <v>0</v>
      </c>
      <c r="L794" s="18">
        <v>3.1835502309430268E-2</v>
      </c>
      <c r="M794" s="18">
        <v>2.2212322849975191E-2</v>
      </c>
      <c r="N794" s="18">
        <v>4.6797558399019439E-2</v>
      </c>
      <c r="O794" s="18">
        <v>5.3404097971003289E-2</v>
      </c>
      <c r="P794" s="18">
        <v>3.5974609210967637E-2</v>
      </c>
      <c r="Q794" s="18">
        <v>2.4682587667945462E-2</v>
      </c>
      <c r="R794" s="18">
        <v>3.5124627205333762E-2</v>
      </c>
      <c r="S794" s="18">
        <v>0</v>
      </c>
      <c r="T794" s="18">
        <v>0</v>
      </c>
      <c r="U794" s="18">
        <v>0</v>
      </c>
      <c r="W794" s="18">
        <v>2.110938355234079E-2</v>
      </c>
      <c r="X794" s="18">
        <v>1.2076839849475751E-2</v>
      </c>
      <c r="Y794" s="18">
        <v>5.2619221539876151E-2</v>
      </c>
      <c r="Z794" s="18">
        <v>5.9713404834603939E-2</v>
      </c>
      <c r="AA794" s="18">
        <v>0</v>
      </c>
      <c r="AB794" s="18">
        <v>0</v>
      </c>
      <c r="AC794" s="18">
        <v>0</v>
      </c>
      <c r="AD794" s="18">
        <v>0</v>
      </c>
      <c r="AE794" s="18">
        <v>0</v>
      </c>
      <c r="AG794" s="18">
        <v>2.5577473493262719E-2</v>
      </c>
      <c r="AH794" s="18">
        <v>0</v>
      </c>
    </row>
    <row r="796" spans="2:34" ht="377" x14ac:dyDescent="0.35">
      <c r="B796" s="14" t="s">
        <v>264</v>
      </c>
    </row>
    <row r="797" spans="2:34" x14ac:dyDescent="0.35">
      <c r="B797" s="15" t="s">
        <v>18</v>
      </c>
    </row>
    <row r="798" spans="2:34" x14ac:dyDescent="0.35">
      <c r="B798" s="11" t="s">
        <v>59</v>
      </c>
      <c r="C798" s="16">
        <v>501</v>
      </c>
      <c r="D798" s="16">
        <v>264</v>
      </c>
      <c r="E798" s="16">
        <v>233</v>
      </c>
      <c r="G798" s="16">
        <v>355</v>
      </c>
      <c r="H798" s="16">
        <v>146</v>
      </c>
      <c r="J798" s="16">
        <v>48</v>
      </c>
      <c r="K798" s="16">
        <v>37</v>
      </c>
      <c r="L798" s="16">
        <v>103</v>
      </c>
      <c r="M798" s="16">
        <v>43</v>
      </c>
      <c r="N798" s="16">
        <v>21</v>
      </c>
      <c r="O798" s="16">
        <v>39</v>
      </c>
      <c r="P798" s="16">
        <v>59</v>
      </c>
      <c r="Q798" s="16">
        <v>39</v>
      </c>
      <c r="R798" s="16">
        <v>54</v>
      </c>
      <c r="S798" s="16">
        <v>19</v>
      </c>
      <c r="T798" s="16">
        <v>29</v>
      </c>
      <c r="U798" s="16">
        <v>10</v>
      </c>
      <c r="W798" s="16">
        <v>217</v>
      </c>
      <c r="X798" s="16">
        <v>72</v>
      </c>
      <c r="Y798" s="16">
        <v>67</v>
      </c>
      <c r="Z798" s="16">
        <v>52</v>
      </c>
      <c r="AA798" s="16">
        <v>28</v>
      </c>
      <c r="AB798" s="16">
        <v>18</v>
      </c>
      <c r="AC798" s="16">
        <v>24</v>
      </c>
      <c r="AD798" s="16">
        <v>6</v>
      </c>
      <c r="AE798" s="16">
        <v>14</v>
      </c>
      <c r="AG798" s="16">
        <v>478</v>
      </c>
      <c r="AH798" s="16">
        <v>20</v>
      </c>
    </row>
    <row r="799" spans="2:34" x14ac:dyDescent="0.35">
      <c r="B799" s="12" t="s">
        <v>60</v>
      </c>
      <c r="C799" s="16">
        <v>504</v>
      </c>
      <c r="D799" s="16">
        <v>262</v>
      </c>
      <c r="E799" s="16">
        <v>238</v>
      </c>
      <c r="G799" s="16">
        <v>366</v>
      </c>
      <c r="H799" s="16">
        <v>138</v>
      </c>
      <c r="J799" s="16">
        <v>39</v>
      </c>
      <c r="K799" s="16">
        <v>51</v>
      </c>
      <c r="L799" s="16">
        <v>91</v>
      </c>
      <c r="M799" s="16">
        <v>36</v>
      </c>
      <c r="N799" s="16">
        <v>16</v>
      </c>
      <c r="O799" s="16">
        <v>49</v>
      </c>
      <c r="P799" s="16">
        <v>78</v>
      </c>
      <c r="Q799" s="16">
        <v>37</v>
      </c>
      <c r="R799" s="16">
        <v>45</v>
      </c>
      <c r="S799" s="16">
        <v>14</v>
      </c>
      <c r="T799" s="16">
        <v>32</v>
      </c>
      <c r="U799" s="16">
        <v>13</v>
      </c>
      <c r="W799" s="16">
        <v>216</v>
      </c>
      <c r="X799" s="16">
        <v>88</v>
      </c>
      <c r="Y799" s="16">
        <v>79</v>
      </c>
      <c r="Z799" s="16">
        <v>45</v>
      </c>
      <c r="AA799" s="16">
        <v>24</v>
      </c>
      <c r="AB799" s="16">
        <v>15</v>
      </c>
      <c r="AC799" s="16">
        <v>19</v>
      </c>
      <c r="AD799" s="16">
        <v>5</v>
      </c>
      <c r="AE799" s="16">
        <v>10</v>
      </c>
      <c r="AG799" s="16">
        <v>486</v>
      </c>
      <c r="AH799" s="16">
        <v>15</v>
      </c>
    </row>
    <row r="800" spans="2:34" x14ac:dyDescent="0.35">
      <c r="B800" s="17" t="s">
        <v>265</v>
      </c>
      <c r="C800" s="18">
        <v>0.20223427220267129</v>
      </c>
      <c r="D800" s="18">
        <v>0.20163346722437681</v>
      </c>
      <c r="E800" s="18">
        <v>0.2062333919339</v>
      </c>
      <c r="G800" s="18">
        <v>0.18335675325345341</v>
      </c>
      <c r="H800" s="18">
        <v>0.25250548410979079</v>
      </c>
      <c r="J800" s="18">
        <v>0.20946389091528381</v>
      </c>
      <c r="K800" s="18">
        <v>0.18901342920448039</v>
      </c>
      <c r="L800" s="18">
        <v>0.21480870520499709</v>
      </c>
      <c r="M800" s="18">
        <v>0.1664902400898664</v>
      </c>
      <c r="N800" s="18">
        <v>0.43112641268689078</v>
      </c>
      <c r="O800" s="18">
        <v>0.16654880576935729</v>
      </c>
      <c r="P800" s="18">
        <v>0.1967844747395664</v>
      </c>
      <c r="Q800" s="18">
        <v>0.18885764756760801</v>
      </c>
      <c r="R800" s="18">
        <v>0.1110899550849942</v>
      </c>
      <c r="S800" s="18">
        <v>0.38573987795279358</v>
      </c>
      <c r="T800" s="18">
        <v>0.23669990189581711</v>
      </c>
      <c r="U800" s="18">
        <v>0.2</v>
      </c>
      <c r="W800" s="18">
        <v>0.17513884263730189</v>
      </c>
      <c r="X800" s="18">
        <v>0.22520441717172279</v>
      </c>
      <c r="Y800" s="18">
        <v>0.19918164534997429</v>
      </c>
      <c r="Z800" s="18">
        <v>0.2179965757821562</v>
      </c>
      <c r="AA800" s="18">
        <v>0.2430758828170321</v>
      </c>
      <c r="AB800" s="18">
        <v>0.1030055891291508</v>
      </c>
      <c r="AC800" s="18">
        <v>0.40684555682924989</v>
      </c>
      <c r="AD800" s="18">
        <v>0.43322168222680169</v>
      </c>
      <c r="AE800" s="18">
        <v>0.1421497162863774</v>
      </c>
      <c r="AG800" s="18">
        <v>0.2024043432979217</v>
      </c>
      <c r="AH800" s="18">
        <v>0.23412859634845901</v>
      </c>
    </row>
    <row r="801" spans="2:34" x14ac:dyDescent="0.35">
      <c r="B801" s="17" t="s">
        <v>266</v>
      </c>
      <c r="C801" s="18">
        <v>0.31638753176635709</v>
      </c>
      <c r="D801" s="18">
        <v>0.32989067098907288</v>
      </c>
      <c r="E801" s="18">
        <v>0.29910321306744247</v>
      </c>
      <c r="G801" s="18">
        <v>0.28903326202509549</v>
      </c>
      <c r="H801" s="18">
        <v>0.38923250119410308</v>
      </c>
      <c r="J801" s="18">
        <v>0.28603899498446111</v>
      </c>
      <c r="K801" s="18">
        <v>0.3728888244623586</v>
      </c>
      <c r="L801" s="18">
        <v>0.35043487560332459</v>
      </c>
      <c r="M801" s="18">
        <v>0.28227382688631009</v>
      </c>
      <c r="N801" s="18">
        <v>0.2455795423649994</v>
      </c>
      <c r="O801" s="18">
        <v>0.26701889284231028</v>
      </c>
      <c r="P801" s="18">
        <v>0.26371824146057582</v>
      </c>
      <c r="Q801" s="18">
        <v>0.22803409764401281</v>
      </c>
      <c r="R801" s="18">
        <v>0.41481118561623898</v>
      </c>
      <c r="S801" s="18">
        <v>0.26142697985864061</v>
      </c>
      <c r="T801" s="18">
        <v>0.36196225083973788</v>
      </c>
      <c r="U801" s="18">
        <v>0.48897985016380913</v>
      </c>
      <c r="W801" s="18">
        <v>0.20913915434214231</v>
      </c>
      <c r="X801" s="18">
        <v>0.33196229739069438</v>
      </c>
      <c r="Y801" s="18">
        <v>0.40252684364419672</v>
      </c>
      <c r="Z801" s="18">
        <v>0.42105513555201202</v>
      </c>
      <c r="AA801" s="18">
        <v>0.39144844948495777</v>
      </c>
      <c r="AB801" s="18">
        <v>0.51833673217780118</v>
      </c>
      <c r="AC801" s="18">
        <v>0.39337320481973398</v>
      </c>
      <c r="AD801" s="18">
        <v>0.38057621509943329</v>
      </c>
      <c r="AE801" s="18">
        <v>0.49503360663683049</v>
      </c>
      <c r="AG801" s="18">
        <v>0.30808764474309619</v>
      </c>
      <c r="AH801" s="18">
        <v>0.45886501632129428</v>
      </c>
    </row>
    <row r="802" spans="2:34" x14ac:dyDescent="0.35">
      <c r="B802" s="17" t="s">
        <v>144</v>
      </c>
      <c r="C802" s="18">
        <v>0.33300225438366171</v>
      </c>
      <c r="D802" s="18">
        <v>0.33231412289624462</v>
      </c>
      <c r="E802" s="18">
        <v>0.3303920962164214</v>
      </c>
      <c r="G802" s="18">
        <v>0.36108782735174771</v>
      </c>
      <c r="H802" s="18">
        <v>0.25820980978277769</v>
      </c>
      <c r="J802" s="18">
        <v>0.30365800427250228</v>
      </c>
      <c r="K802" s="18">
        <v>0.31007963120500781</v>
      </c>
      <c r="L802" s="18">
        <v>0.28482180432310411</v>
      </c>
      <c r="M802" s="18">
        <v>0.40879153307676258</v>
      </c>
      <c r="N802" s="18">
        <v>0.13610381135203181</v>
      </c>
      <c r="O802" s="18">
        <v>0.44514201754339883</v>
      </c>
      <c r="P802" s="18">
        <v>0.30527137984661817</v>
      </c>
      <c r="Q802" s="18">
        <v>0.40851578146499479</v>
      </c>
      <c r="R802" s="18">
        <v>0.39628796975627489</v>
      </c>
      <c r="S802" s="18">
        <v>0.24085986681686489</v>
      </c>
      <c r="T802" s="18">
        <v>0.36940684226109533</v>
      </c>
      <c r="U802" s="18">
        <v>0.2</v>
      </c>
      <c r="W802" s="18">
        <v>0.40415255108513481</v>
      </c>
      <c r="X802" s="18">
        <v>0.33497550079308858</v>
      </c>
      <c r="Y802" s="18">
        <v>0.28928661323936972</v>
      </c>
      <c r="Z802" s="18">
        <v>0.19371264698349969</v>
      </c>
      <c r="AA802" s="18">
        <v>0.36547566769801032</v>
      </c>
      <c r="AB802" s="18">
        <v>0.32243220021777302</v>
      </c>
      <c r="AC802" s="18">
        <v>0.16178595470176499</v>
      </c>
      <c r="AD802" s="18">
        <v>0.18620210267376491</v>
      </c>
      <c r="AE802" s="18">
        <v>0.17388877603988001</v>
      </c>
      <c r="AG802" s="18">
        <v>0.33969403005648519</v>
      </c>
      <c r="AH802" s="18">
        <v>0.1777797931289499</v>
      </c>
    </row>
    <row r="803" spans="2:34" x14ac:dyDescent="0.35">
      <c r="B803" s="17" t="s">
        <v>267</v>
      </c>
      <c r="C803" s="18">
        <v>5.3525099440882219E-2</v>
      </c>
      <c r="D803" s="18">
        <v>5.7229821469907578E-2</v>
      </c>
      <c r="E803" s="18">
        <v>5.0329976977634867E-2</v>
      </c>
      <c r="G803" s="18">
        <v>4.8495809027967088E-2</v>
      </c>
      <c r="H803" s="18">
        <v>6.6918200767927954E-2</v>
      </c>
      <c r="J803" s="18">
        <v>6.1319877512868992E-2</v>
      </c>
      <c r="K803" s="18">
        <v>7.2881574491490644E-2</v>
      </c>
      <c r="L803" s="18">
        <v>4.0393627804794663E-2</v>
      </c>
      <c r="M803" s="18">
        <v>4.8093118477139873E-2</v>
      </c>
      <c r="N803" s="18">
        <v>4.6797558399019439E-2</v>
      </c>
      <c r="O803" s="18">
        <v>4.9330511441360622E-2</v>
      </c>
      <c r="P803" s="18">
        <v>8.2251302098967222E-2</v>
      </c>
      <c r="Q803" s="18">
        <v>6.9748248241948224E-2</v>
      </c>
      <c r="R803" s="18">
        <v>1.8318358509127261E-2</v>
      </c>
      <c r="S803" s="18">
        <v>6.2156449047076491E-2</v>
      </c>
      <c r="T803" s="18">
        <v>0</v>
      </c>
      <c r="U803" s="18">
        <v>0.11102014983619091</v>
      </c>
      <c r="W803" s="18">
        <v>4.6318457005080603E-2</v>
      </c>
      <c r="X803" s="18">
        <v>2.9839872475173709E-2</v>
      </c>
      <c r="Y803" s="18">
        <v>7.5623456801653971E-2</v>
      </c>
      <c r="Z803" s="18">
        <v>0.12567300778241641</v>
      </c>
      <c r="AA803" s="18">
        <v>0</v>
      </c>
      <c r="AB803" s="18">
        <v>5.6225478475275023E-2</v>
      </c>
      <c r="AC803" s="18">
        <v>0</v>
      </c>
      <c r="AD803" s="18">
        <v>0</v>
      </c>
      <c r="AE803" s="18">
        <v>0.18892790103691171</v>
      </c>
      <c r="AG803" s="18">
        <v>5.1494184090562403E-2</v>
      </c>
      <c r="AH803" s="18">
        <v>0.1292265942012969</v>
      </c>
    </row>
    <row r="804" spans="2:34" x14ac:dyDescent="0.35">
      <c r="B804" s="17" t="s">
        <v>268</v>
      </c>
      <c r="C804" s="18">
        <v>1.190639623011264E-2</v>
      </c>
      <c r="D804" s="18">
        <v>9.4506218716974739E-3</v>
      </c>
      <c r="E804" s="18">
        <v>1.4806448275574469E-2</v>
      </c>
      <c r="G804" s="18">
        <v>1.6377408802200968E-2</v>
      </c>
      <c r="H804" s="18">
        <v>0</v>
      </c>
      <c r="J804" s="18">
        <v>1.875274172603518E-2</v>
      </c>
      <c r="K804" s="18">
        <v>0</v>
      </c>
      <c r="L804" s="18">
        <v>1.163868840703294E-2</v>
      </c>
      <c r="M804" s="18">
        <v>4.4424645699950388E-2</v>
      </c>
      <c r="N804" s="18">
        <v>4.6797558399019439E-2</v>
      </c>
      <c r="O804" s="18">
        <v>0</v>
      </c>
      <c r="P804" s="18">
        <v>0</v>
      </c>
      <c r="Q804" s="18">
        <v>4.9365175335890923E-2</v>
      </c>
      <c r="R804" s="18">
        <v>0</v>
      </c>
      <c r="S804" s="18">
        <v>0</v>
      </c>
      <c r="T804" s="18">
        <v>0</v>
      </c>
      <c r="U804" s="18">
        <v>0</v>
      </c>
      <c r="W804" s="18">
        <v>1.9434273180593271E-2</v>
      </c>
      <c r="X804" s="18">
        <v>0</v>
      </c>
      <c r="Y804" s="18">
        <v>1.351018898663498E-2</v>
      </c>
      <c r="Z804" s="18">
        <v>1.6518408511368009E-2</v>
      </c>
      <c r="AA804" s="18">
        <v>0</v>
      </c>
      <c r="AB804" s="18">
        <v>0</v>
      </c>
      <c r="AC804" s="18">
        <v>0</v>
      </c>
      <c r="AD804" s="18">
        <v>0</v>
      </c>
      <c r="AE804" s="18">
        <v>0</v>
      </c>
      <c r="AG804" s="18">
        <v>1.2341845815831091E-2</v>
      </c>
      <c r="AH804" s="18">
        <v>0</v>
      </c>
    </row>
    <row r="805" spans="2:34" x14ac:dyDescent="0.35">
      <c r="B805" s="17" t="s">
        <v>66</v>
      </c>
      <c r="C805" s="18">
        <v>8.2944445976315076E-2</v>
      </c>
      <c r="D805" s="18">
        <v>6.9481295548700708E-2</v>
      </c>
      <c r="E805" s="18">
        <v>9.9134873529026807E-2</v>
      </c>
      <c r="G805" s="18">
        <v>0.10164893953953549</v>
      </c>
      <c r="H805" s="18">
        <v>3.3134004145400422E-2</v>
      </c>
      <c r="J805" s="18">
        <v>0.1207664905888487</v>
      </c>
      <c r="K805" s="18">
        <v>5.5136540636662533E-2</v>
      </c>
      <c r="L805" s="18">
        <v>9.7902298656746364E-2</v>
      </c>
      <c r="M805" s="18">
        <v>4.9926635769970418E-2</v>
      </c>
      <c r="N805" s="18">
        <v>9.3595116798038877E-2</v>
      </c>
      <c r="O805" s="18">
        <v>7.1959772403572625E-2</v>
      </c>
      <c r="P805" s="18">
        <v>0.15197460185427239</v>
      </c>
      <c r="Q805" s="18">
        <v>5.5479049745544871E-2</v>
      </c>
      <c r="R805" s="18">
        <v>5.9492531033364493E-2</v>
      </c>
      <c r="S805" s="18">
        <v>4.9816826324624391E-2</v>
      </c>
      <c r="T805" s="18">
        <v>3.1931005003349867E-2</v>
      </c>
      <c r="U805" s="18">
        <v>0</v>
      </c>
      <c r="W805" s="18">
        <v>0.14581672174974711</v>
      </c>
      <c r="X805" s="18">
        <v>7.8017912169320455E-2</v>
      </c>
      <c r="Y805" s="18">
        <v>1.9871251978170419E-2</v>
      </c>
      <c r="Z805" s="18">
        <v>2.5044225388547819E-2</v>
      </c>
      <c r="AA805" s="18">
        <v>0</v>
      </c>
      <c r="AB805" s="18">
        <v>0</v>
      </c>
      <c r="AC805" s="18">
        <v>3.7995283649251067E-2</v>
      </c>
      <c r="AD805" s="18">
        <v>0</v>
      </c>
      <c r="AE805" s="18">
        <v>0</v>
      </c>
      <c r="AG805" s="18">
        <v>8.5977951996103488E-2</v>
      </c>
      <c r="AH805" s="18">
        <v>0</v>
      </c>
    </row>
    <row r="807" spans="2:34" ht="362.5" x14ac:dyDescent="0.35">
      <c r="B807" s="14" t="s">
        <v>269</v>
      </c>
    </row>
    <row r="808" spans="2:34" x14ac:dyDescent="0.35">
      <c r="B808" s="15" t="s">
        <v>18</v>
      </c>
    </row>
    <row r="809" spans="2:34" x14ac:dyDescent="0.35">
      <c r="B809" s="11" t="s">
        <v>59</v>
      </c>
      <c r="C809" s="16">
        <v>501</v>
      </c>
      <c r="D809" s="16">
        <v>264</v>
      </c>
      <c r="E809" s="16">
        <v>233</v>
      </c>
      <c r="G809" s="16">
        <v>355</v>
      </c>
      <c r="H809" s="16">
        <v>146</v>
      </c>
      <c r="J809" s="16">
        <v>48</v>
      </c>
      <c r="K809" s="16">
        <v>37</v>
      </c>
      <c r="L809" s="16">
        <v>103</v>
      </c>
      <c r="M809" s="16">
        <v>43</v>
      </c>
      <c r="N809" s="16">
        <v>21</v>
      </c>
      <c r="O809" s="16">
        <v>39</v>
      </c>
      <c r="P809" s="16">
        <v>59</v>
      </c>
      <c r="Q809" s="16">
        <v>39</v>
      </c>
      <c r="R809" s="16">
        <v>54</v>
      </c>
      <c r="S809" s="16">
        <v>19</v>
      </c>
      <c r="T809" s="16">
        <v>29</v>
      </c>
      <c r="U809" s="16">
        <v>10</v>
      </c>
      <c r="W809" s="16">
        <v>217</v>
      </c>
      <c r="X809" s="16">
        <v>72</v>
      </c>
      <c r="Y809" s="16">
        <v>67</v>
      </c>
      <c r="Z809" s="16">
        <v>52</v>
      </c>
      <c r="AA809" s="16">
        <v>28</v>
      </c>
      <c r="AB809" s="16">
        <v>18</v>
      </c>
      <c r="AC809" s="16">
        <v>24</v>
      </c>
      <c r="AD809" s="16">
        <v>6</v>
      </c>
      <c r="AE809" s="16">
        <v>14</v>
      </c>
      <c r="AG809" s="16">
        <v>478</v>
      </c>
      <c r="AH809" s="16">
        <v>20</v>
      </c>
    </row>
    <row r="810" spans="2:34" x14ac:dyDescent="0.35">
      <c r="B810" s="12" t="s">
        <v>60</v>
      </c>
      <c r="C810" s="16">
        <v>504</v>
      </c>
      <c r="D810" s="16">
        <v>262</v>
      </c>
      <c r="E810" s="16">
        <v>238</v>
      </c>
      <c r="G810" s="16">
        <v>366</v>
      </c>
      <c r="H810" s="16">
        <v>138</v>
      </c>
      <c r="J810" s="16">
        <v>39</v>
      </c>
      <c r="K810" s="16">
        <v>51</v>
      </c>
      <c r="L810" s="16">
        <v>91</v>
      </c>
      <c r="M810" s="16">
        <v>36</v>
      </c>
      <c r="N810" s="16">
        <v>16</v>
      </c>
      <c r="O810" s="16">
        <v>49</v>
      </c>
      <c r="P810" s="16">
        <v>78</v>
      </c>
      <c r="Q810" s="16">
        <v>37</v>
      </c>
      <c r="R810" s="16">
        <v>45</v>
      </c>
      <c r="S810" s="16">
        <v>14</v>
      </c>
      <c r="T810" s="16">
        <v>32</v>
      </c>
      <c r="U810" s="16">
        <v>13</v>
      </c>
      <c r="W810" s="16">
        <v>216</v>
      </c>
      <c r="X810" s="16">
        <v>88</v>
      </c>
      <c r="Y810" s="16">
        <v>79</v>
      </c>
      <c r="Z810" s="16">
        <v>45</v>
      </c>
      <c r="AA810" s="16">
        <v>24</v>
      </c>
      <c r="AB810" s="16">
        <v>15</v>
      </c>
      <c r="AC810" s="16">
        <v>19</v>
      </c>
      <c r="AD810" s="16">
        <v>5</v>
      </c>
      <c r="AE810" s="16">
        <v>10</v>
      </c>
      <c r="AG810" s="16">
        <v>486</v>
      </c>
      <c r="AH810" s="16">
        <v>15</v>
      </c>
    </row>
    <row r="811" spans="2:34" x14ac:dyDescent="0.35">
      <c r="B811" s="17" t="s">
        <v>265</v>
      </c>
      <c r="C811" s="18">
        <v>0.2255256381149997</v>
      </c>
      <c r="D811" s="18">
        <v>0.2031128802076449</v>
      </c>
      <c r="E811" s="18">
        <v>0.25392181186561708</v>
      </c>
      <c r="G811" s="18">
        <v>0.2187835528452737</v>
      </c>
      <c r="H811" s="18">
        <v>0.24347994652819879</v>
      </c>
      <c r="J811" s="18">
        <v>0.22768225432737391</v>
      </c>
      <c r="K811" s="18">
        <v>0.20018073510211459</v>
      </c>
      <c r="L811" s="18">
        <v>0.23844525604612521</v>
      </c>
      <c r="M811" s="18">
        <v>0.23659350215545269</v>
      </c>
      <c r="N811" s="18">
        <v>0.48607574171319368</v>
      </c>
      <c r="O811" s="18">
        <v>0.18283995786251581</v>
      </c>
      <c r="P811" s="18">
        <v>0.19984518804904239</v>
      </c>
      <c r="Q811" s="18">
        <v>0.21354023523555349</v>
      </c>
      <c r="R811" s="18">
        <v>0.1356245948379802</v>
      </c>
      <c r="S811" s="18">
        <v>0.38573987795279358</v>
      </c>
      <c r="T811" s="18">
        <v>0.24724495492279289</v>
      </c>
      <c r="U811" s="18">
        <v>0.31102014983619097</v>
      </c>
      <c r="W811" s="18">
        <v>0.21668427083753081</v>
      </c>
      <c r="X811" s="18">
        <v>0.19719839087190519</v>
      </c>
      <c r="Y811" s="18">
        <v>0.28011028220289119</v>
      </c>
      <c r="Z811" s="18">
        <v>0.22578914443987441</v>
      </c>
      <c r="AA811" s="18">
        <v>0.16401965347407471</v>
      </c>
      <c r="AB811" s="18">
        <v>0.2114864810707795</v>
      </c>
      <c r="AC811" s="18">
        <v>0.21898288506812699</v>
      </c>
      <c r="AD811" s="18">
        <v>0.43322168222680169</v>
      </c>
      <c r="AE811" s="18">
        <v>0.2101040116110762</v>
      </c>
      <c r="AG811" s="18">
        <v>0.22154915909958159</v>
      </c>
      <c r="AH811" s="18">
        <v>0.28060930194018763</v>
      </c>
    </row>
    <row r="812" spans="2:34" x14ac:dyDescent="0.35">
      <c r="B812" s="17" t="s">
        <v>266</v>
      </c>
      <c r="C812" s="18">
        <v>0.25175717056430241</v>
      </c>
      <c r="D812" s="18">
        <v>0.29597152220059009</v>
      </c>
      <c r="E812" s="18">
        <v>0.19959639200843191</v>
      </c>
      <c r="G812" s="18">
        <v>0.2146131970429824</v>
      </c>
      <c r="H812" s="18">
        <v>0.35067231767583912</v>
      </c>
      <c r="J812" s="18">
        <v>0.2968840483953798</v>
      </c>
      <c r="K812" s="18">
        <v>0.35442483609000131</v>
      </c>
      <c r="L812" s="18">
        <v>0.28774673321658728</v>
      </c>
      <c r="M812" s="18">
        <v>0.14591069346272131</v>
      </c>
      <c r="N812" s="18">
        <v>8.9306252953012324E-2</v>
      </c>
      <c r="O812" s="18">
        <v>0.23420806107505079</v>
      </c>
      <c r="P812" s="18">
        <v>0.2167540072640666</v>
      </c>
      <c r="Q812" s="18">
        <v>0.22780943373195681</v>
      </c>
      <c r="R812" s="18">
        <v>0.27935214063599367</v>
      </c>
      <c r="S812" s="18">
        <v>0.20338266321469259</v>
      </c>
      <c r="T812" s="18">
        <v>0.27437232093369429</v>
      </c>
      <c r="U812" s="18">
        <v>0.2</v>
      </c>
      <c r="W812" s="18">
        <v>0.1742062275360578</v>
      </c>
      <c r="X812" s="18">
        <v>0.26261165806725689</v>
      </c>
      <c r="Y812" s="18">
        <v>0.26777905701299048</v>
      </c>
      <c r="Z812" s="18">
        <v>0.37156426898160239</v>
      </c>
      <c r="AA812" s="18">
        <v>0.33602805991792561</v>
      </c>
      <c r="AB812" s="18">
        <v>0.33424580981459218</v>
      </c>
      <c r="AC812" s="18">
        <v>0.45808031123119058</v>
      </c>
      <c r="AD812" s="18">
        <v>0.24981135961026929</v>
      </c>
      <c r="AE812" s="18">
        <v>0.4098237312443761</v>
      </c>
      <c r="AG812" s="18">
        <v>0.24773160021963431</v>
      </c>
      <c r="AH812" s="18">
        <v>0.35925974549112399</v>
      </c>
    </row>
    <row r="813" spans="2:34" x14ac:dyDescent="0.35">
      <c r="B813" s="17" t="s">
        <v>144</v>
      </c>
      <c r="C813" s="18">
        <v>0.36460708768265349</v>
      </c>
      <c r="D813" s="18">
        <v>0.37072851083687008</v>
      </c>
      <c r="E813" s="18">
        <v>0.35502194056175668</v>
      </c>
      <c r="G813" s="18">
        <v>0.39154472040749871</v>
      </c>
      <c r="H813" s="18">
        <v>0.29287163099315272</v>
      </c>
      <c r="J813" s="18">
        <v>0.28997157085020792</v>
      </c>
      <c r="K813" s="18">
        <v>0.36268961785289028</v>
      </c>
      <c r="L813" s="18">
        <v>0.3078559126800835</v>
      </c>
      <c r="M813" s="18">
        <v>0.45100556429195932</v>
      </c>
      <c r="N813" s="18">
        <v>0.33102288853575479</v>
      </c>
      <c r="O813" s="18">
        <v>0.4575881106878571</v>
      </c>
      <c r="P813" s="18">
        <v>0.37944651693518361</v>
      </c>
      <c r="Q813" s="18">
        <v>0.36163735937813191</v>
      </c>
      <c r="R813" s="18">
        <v>0.46301283676623511</v>
      </c>
      <c r="S813" s="18">
        <v>0.25319948953931698</v>
      </c>
      <c r="T813" s="18">
        <v>0.30554483225439549</v>
      </c>
      <c r="U813" s="18">
        <v>0.28897985016380912</v>
      </c>
      <c r="W813" s="18">
        <v>0.39967475230891858</v>
      </c>
      <c r="X813" s="18">
        <v>0.37342310967763831</v>
      </c>
      <c r="Y813" s="18">
        <v>0.33818649078076668</v>
      </c>
      <c r="Z813" s="18">
        <v>0.29778897315738168</v>
      </c>
      <c r="AA813" s="18">
        <v>0.40725747558323228</v>
      </c>
      <c r="AB813" s="18">
        <v>0.3418167521640782</v>
      </c>
      <c r="AC813" s="18">
        <v>0.24448620854219449</v>
      </c>
      <c r="AD813" s="18">
        <v>0.31696695816292891</v>
      </c>
      <c r="AE813" s="18">
        <v>0.31966029001715668</v>
      </c>
      <c r="AG813" s="18">
        <v>0.3681019795008918</v>
      </c>
      <c r="AH813" s="18">
        <v>0.31880919586665352</v>
      </c>
    </row>
    <row r="814" spans="2:34" x14ac:dyDescent="0.35">
      <c r="B814" s="17" t="s">
        <v>267</v>
      </c>
      <c r="C814" s="18">
        <v>3.3037863765645728E-2</v>
      </c>
      <c r="D814" s="18">
        <v>2.6138629398674919E-2</v>
      </c>
      <c r="E814" s="18">
        <v>4.1178450909125523E-2</v>
      </c>
      <c r="G814" s="18">
        <v>2.4267176884334919E-2</v>
      </c>
      <c r="H814" s="18">
        <v>5.6394378992432832E-2</v>
      </c>
      <c r="J814" s="18">
        <v>0</v>
      </c>
      <c r="K814" s="18">
        <v>0</v>
      </c>
      <c r="L814" s="18">
        <v>4.7082995763089427E-2</v>
      </c>
      <c r="M814" s="18">
        <v>2.7714312919995231E-2</v>
      </c>
      <c r="N814" s="18">
        <v>0</v>
      </c>
      <c r="O814" s="18">
        <v>2.262926096221202E-2</v>
      </c>
      <c r="P814" s="18">
        <v>3.9939065049000418E-2</v>
      </c>
      <c r="Q814" s="18">
        <v>0.11685133424086711</v>
      </c>
      <c r="R814" s="18">
        <v>3.9662082711316472E-2</v>
      </c>
      <c r="S814" s="18">
        <v>0</v>
      </c>
      <c r="T814" s="18">
        <v>2.929525860948877E-2</v>
      </c>
      <c r="U814" s="18">
        <v>0</v>
      </c>
      <c r="W814" s="18">
        <v>8.5031398306286768E-3</v>
      </c>
      <c r="X814" s="18">
        <v>4.6903934877844562E-2</v>
      </c>
      <c r="Y814" s="18">
        <v>4.0141400635367662E-2</v>
      </c>
      <c r="Z814" s="18">
        <v>6.329497952122573E-2</v>
      </c>
      <c r="AA814" s="18">
        <v>6.6408999619933462E-2</v>
      </c>
      <c r="AB814" s="18">
        <v>0.11245095695055</v>
      </c>
      <c r="AC814" s="18">
        <v>4.0455311509236737E-2</v>
      </c>
      <c r="AD814" s="18">
        <v>0</v>
      </c>
      <c r="AE814" s="18">
        <v>6.0411967127390741E-2</v>
      </c>
      <c r="AG814" s="18">
        <v>3.2970786250577498E-2</v>
      </c>
      <c r="AH814" s="18">
        <v>4.1321756702035008E-2</v>
      </c>
    </row>
    <row r="815" spans="2:34" x14ac:dyDescent="0.35">
      <c r="B815" s="17" t="s">
        <v>268</v>
      </c>
      <c r="C815" s="18">
        <v>1.6405757939783251E-2</v>
      </c>
      <c r="D815" s="18">
        <v>1.165822971491977E-2</v>
      </c>
      <c r="E815" s="18">
        <v>2.190304630889206E-2</v>
      </c>
      <c r="G815" s="18">
        <v>1.344947908096924E-2</v>
      </c>
      <c r="H815" s="18">
        <v>2.427838788483935E-2</v>
      </c>
      <c r="J815" s="18">
        <v>1.875274172603518E-2</v>
      </c>
      <c r="K815" s="18">
        <v>2.756827031833127E-2</v>
      </c>
      <c r="L815" s="18">
        <v>9.3281152303350597E-3</v>
      </c>
      <c r="M815" s="18">
        <v>0</v>
      </c>
      <c r="N815" s="18">
        <v>0</v>
      </c>
      <c r="O815" s="18">
        <v>0</v>
      </c>
      <c r="P815" s="18">
        <v>1.6005076686467432E-2</v>
      </c>
      <c r="Q815" s="18">
        <v>2.4682587667945462E-2</v>
      </c>
      <c r="R815" s="18">
        <v>0</v>
      </c>
      <c r="S815" s="18">
        <v>4.5704693921495863E-2</v>
      </c>
      <c r="T815" s="18">
        <v>3.9840311636464447E-2</v>
      </c>
      <c r="U815" s="18">
        <v>8.8979850163809091E-2</v>
      </c>
      <c r="W815" s="18">
        <v>2.594527108580387E-2</v>
      </c>
      <c r="X815" s="18">
        <v>0</v>
      </c>
      <c r="Y815" s="18">
        <v>1.626138399728062E-2</v>
      </c>
      <c r="Z815" s="18">
        <v>1.6518408511368009E-2</v>
      </c>
      <c r="AA815" s="18">
        <v>2.628581140483402E-2</v>
      </c>
      <c r="AB815" s="18">
        <v>0</v>
      </c>
      <c r="AC815" s="18">
        <v>0</v>
      </c>
      <c r="AD815" s="18">
        <v>0</v>
      </c>
      <c r="AE815" s="18">
        <v>0</v>
      </c>
      <c r="AG815" s="18">
        <v>1.700576153114771E-2</v>
      </c>
      <c r="AH815" s="18">
        <v>0</v>
      </c>
    </row>
    <row r="816" spans="2:34" x14ac:dyDescent="0.35">
      <c r="B816" s="17" t="s">
        <v>66</v>
      </c>
      <c r="C816" s="18">
        <v>0.10866648193261549</v>
      </c>
      <c r="D816" s="18">
        <v>9.2390227641300213E-2</v>
      </c>
      <c r="E816" s="18">
        <v>0.12837835834617689</v>
      </c>
      <c r="G816" s="18">
        <v>0.13734187373894111</v>
      </c>
      <c r="H816" s="18">
        <v>3.2303337925537232E-2</v>
      </c>
      <c r="J816" s="18">
        <v>0.1667093847010033</v>
      </c>
      <c r="K816" s="18">
        <v>5.5136540636662533E-2</v>
      </c>
      <c r="L816" s="18">
        <v>0.10954098706377929</v>
      </c>
      <c r="M816" s="18">
        <v>0.13877592716987119</v>
      </c>
      <c r="N816" s="18">
        <v>9.3595116798038877E-2</v>
      </c>
      <c r="O816" s="18">
        <v>0.1027346094123639</v>
      </c>
      <c r="P816" s="18">
        <v>0.1480101460162396</v>
      </c>
      <c r="Q816" s="18">
        <v>5.5479049745544871E-2</v>
      </c>
      <c r="R816" s="18">
        <v>8.234834504847445E-2</v>
      </c>
      <c r="S816" s="18">
        <v>0.1119732753717009</v>
      </c>
      <c r="T816" s="18">
        <v>0.1037023216431642</v>
      </c>
      <c r="U816" s="18">
        <v>0.11102014983619091</v>
      </c>
      <c r="W816" s="18">
        <v>0.1749863384010602</v>
      </c>
      <c r="X816" s="18">
        <v>0.119862906505355</v>
      </c>
      <c r="Y816" s="18">
        <v>5.7521385370703282E-2</v>
      </c>
      <c r="Z816" s="18">
        <v>2.5044225388547819E-2</v>
      </c>
      <c r="AA816" s="18">
        <v>0</v>
      </c>
      <c r="AB816" s="18">
        <v>0</v>
      </c>
      <c r="AC816" s="18">
        <v>3.7995283649251067E-2</v>
      </c>
      <c r="AD816" s="18">
        <v>0</v>
      </c>
      <c r="AE816" s="18">
        <v>0</v>
      </c>
      <c r="AG816" s="18">
        <v>0.1126407133981671</v>
      </c>
      <c r="AH816" s="18">
        <v>0</v>
      </c>
    </row>
    <row r="818" spans="2:34" ht="362.5" x14ac:dyDescent="0.35">
      <c r="B818" s="14" t="s">
        <v>270</v>
      </c>
    </row>
    <row r="819" spans="2:34" x14ac:dyDescent="0.35">
      <c r="B819" s="15" t="s">
        <v>18</v>
      </c>
    </row>
    <row r="820" spans="2:34" x14ac:dyDescent="0.35">
      <c r="B820" s="11" t="s">
        <v>59</v>
      </c>
      <c r="C820" s="16">
        <v>501</v>
      </c>
      <c r="D820" s="16">
        <v>264</v>
      </c>
      <c r="E820" s="16">
        <v>233</v>
      </c>
      <c r="G820" s="16">
        <v>355</v>
      </c>
      <c r="H820" s="16">
        <v>146</v>
      </c>
      <c r="J820" s="16">
        <v>48</v>
      </c>
      <c r="K820" s="16">
        <v>37</v>
      </c>
      <c r="L820" s="16">
        <v>103</v>
      </c>
      <c r="M820" s="16">
        <v>43</v>
      </c>
      <c r="N820" s="16">
        <v>21</v>
      </c>
      <c r="O820" s="16">
        <v>39</v>
      </c>
      <c r="P820" s="16">
        <v>59</v>
      </c>
      <c r="Q820" s="16">
        <v>39</v>
      </c>
      <c r="R820" s="16">
        <v>54</v>
      </c>
      <c r="S820" s="16">
        <v>19</v>
      </c>
      <c r="T820" s="16">
        <v>29</v>
      </c>
      <c r="U820" s="16">
        <v>10</v>
      </c>
      <c r="W820" s="16">
        <v>217</v>
      </c>
      <c r="X820" s="16">
        <v>72</v>
      </c>
      <c r="Y820" s="16">
        <v>67</v>
      </c>
      <c r="Z820" s="16">
        <v>52</v>
      </c>
      <c r="AA820" s="16">
        <v>28</v>
      </c>
      <c r="AB820" s="16">
        <v>18</v>
      </c>
      <c r="AC820" s="16">
        <v>24</v>
      </c>
      <c r="AD820" s="16">
        <v>6</v>
      </c>
      <c r="AE820" s="16">
        <v>14</v>
      </c>
      <c r="AG820" s="16">
        <v>478</v>
      </c>
      <c r="AH820" s="16">
        <v>20</v>
      </c>
    </row>
    <row r="821" spans="2:34" x14ac:dyDescent="0.35">
      <c r="B821" s="12" t="s">
        <v>60</v>
      </c>
      <c r="C821" s="16">
        <v>504</v>
      </c>
      <c r="D821" s="16">
        <v>262</v>
      </c>
      <c r="E821" s="16">
        <v>238</v>
      </c>
      <c r="G821" s="16">
        <v>366</v>
      </c>
      <c r="H821" s="16">
        <v>138</v>
      </c>
      <c r="J821" s="16">
        <v>39</v>
      </c>
      <c r="K821" s="16">
        <v>51</v>
      </c>
      <c r="L821" s="16">
        <v>91</v>
      </c>
      <c r="M821" s="16">
        <v>36</v>
      </c>
      <c r="N821" s="16">
        <v>16</v>
      </c>
      <c r="O821" s="16">
        <v>49</v>
      </c>
      <c r="P821" s="16">
        <v>78</v>
      </c>
      <c r="Q821" s="16">
        <v>37</v>
      </c>
      <c r="R821" s="16">
        <v>45</v>
      </c>
      <c r="S821" s="16">
        <v>14</v>
      </c>
      <c r="T821" s="16">
        <v>32</v>
      </c>
      <c r="U821" s="16">
        <v>13</v>
      </c>
      <c r="W821" s="16">
        <v>216</v>
      </c>
      <c r="X821" s="16">
        <v>88</v>
      </c>
      <c r="Y821" s="16">
        <v>79</v>
      </c>
      <c r="Z821" s="16">
        <v>45</v>
      </c>
      <c r="AA821" s="16">
        <v>24</v>
      </c>
      <c r="AB821" s="16">
        <v>15</v>
      </c>
      <c r="AC821" s="16">
        <v>19</v>
      </c>
      <c r="AD821" s="16">
        <v>5</v>
      </c>
      <c r="AE821" s="16">
        <v>10</v>
      </c>
      <c r="AG821" s="16">
        <v>486</v>
      </c>
      <c r="AH821" s="16">
        <v>15</v>
      </c>
    </row>
    <row r="822" spans="2:34" x14ac:dyDescent="0.35">
      <c r="B822" s="17" t="s">
        <v>265</v>
      </c>
      <c r="C822" s="18">
        <v>0.20569450249453791</v>
      </c>
      <c r="D822" s="18">
        <v>0.21067709586156419</v>
      </c>
      <c r="E822" s="18">
        <v>0.20360399984987509</v>
      </c>
      <c r="G822" s="18">
        <v>0.1900988136214847</v>
      </c>
      <c r="H822" s="18">
        <v>0.24722613502971511</v>
      </c>
      <c r="J822" s="18">
        <v>0.1356104191110965</v>
      </c>
      <c r="K822" s="18">
        <v>0.13257114858890681</v>
      </c>
      <c r="L822" s="18">
        <v>0.23445650679065319</v>
      </c>
      <c r="M822" s="18">
        <v>0.25068886192759648</v>
      </c>
      <c r="N822" s="18">
        <v>0.38088887454525272</v>
      </c>
      <c r="O822" s="18">
        <v>0.17469438181593649</v>
      </c>
      <c r="P822" s="18">
        <v>0.18516125121255469</v>
      </c>
      <c r="Q822" s="18">
        <v>0.19497152197726189</v>
      </c>
      <c r="R822" s="18">
        <v>0.1719290260735446</v>
      </c>
      <c r="S822" s="18">
        <v>0.27787873498422122</v>
      </c>
      <c r="T822" s="18">
        <v>0.32475768559713442</v>
      </c>
      <c r="U822" s="18">
        <v>0.17795970032761821</v>
      </c>
      <c r="W822" s="18">
        <v>0.17125170465470149</v>
      </c>
      <c r="X822" s="18">
        <v>0.19708512030938441</v>
      </c>
      <c r="Y822" s="18">
        <v>0.26297828065028173</v>
      </c>
      <c r="Z822" s="18">
        <v>0.16502894472051891</v>
      </c>
      <c r="AA822" s="18">
        <v>0.28627341843040988</v>
      </c>
      <c r="AB822" s="18">
        <v>0.31131449553379648</v>
      </c>
      <c r="AC822" s="18">
        <v>0.25593143677605412</v>
      </c>
      <c r="AD822" s="18">
        <v>0.2166108411134009</v>
      </c>
      <c r="AE822" s="18">
        <v>0.16694762455144119</v>
      </c>
      <c r="AG822" s="18">
        <v>0.20365358807788331</v>
      </c>
      <c r="AH822" s="18">
        <v>0.18264122467157309</v>
      </c>
    </row>
    <row r="823" spans="2:34" x14ac:dyDescent="0.35">
      <c r="B823" s="17" t="s">
        <v>266</v>
      </c>
      <c r="C823" s="18">
        <v>0.27872355197578202</v>
      </c>
      <c r="D823" s="18">
        <v>0.27782907216371172</v>
      </c>
      <c r="E823" s="18">
        <v>0.27666787686573091</v>
      </c>
      <c r="G823" s="18">
        <v>0.24333385810659319</v>
      </c>
      <c r="H823" s="18">
        <v>0.3729670171584662</v>
      </c>
      <c r="J823" s="18">
        <v>0.31448262755496043</v>
      </c>
      <c r="K823" s="18">
        <v>0.39265855281362699</v>
      </c>
      <c r="L823" s="18">
        <v>0.25040053279870861</v>
      </c>
      <c r="M823" s="18">
        <v>0.17015871286705589</v>
      </c>
      <c r="N823" s="18">
        <v>0.1635761759368628</v>
      </c>
      <c r="O823" s="18">
        <v>0.39377551134356992</v>
      </c>
      <c r="P823" s="18">
        <v>0.24083367577932549</v>
      </c>
      <c r="Q823" s="18">
        <v>0.29166847147630709</v>
      </c>
      <c r="R823" s="18">
        <v>0.27767331489811758</v>
      </c>
      <c r="S823" s="18">
        <v>0.17001759201564889</v>
      </c>
      <c r="T823" s="18">
        <v>0.24197346213507059</v>
      </c>
      <c r="U823" s="18">
        <v>0.33306044950857272</v>
      </c>
      <c r="W823" s="18">
        <v>0.18943157911032449</v>
      </c>
      <c r="X823" s="18">
        <v>0.35128111218844632</v>
      </c>
      <c r="Y823" s="18">
        <v>0.2746893898779722</v>
      </c>
      <c r="Z823" s="18">
        <v>0.35820358720781098</v>
      </c>
      <c r="AA823" s="18">
        <v>0.35007494630492852</v>
      </c>
      <c r="AB823" s="18">
        <v>0.34014441530150102</v>
      </c>
      <c r="AC823" s="18">
        <v>0.50742270764024822</v>
      </c>
      <c r="AD823" s="18">
        <v>0.66057592150663924</v>
      </c>
      <c r="AE823" s="18">
        <v>0.34941176411698532</v>
      </c>
      <c r="AG823" s="18">
        <v>0.27331621318541061</v>
      </c>
      <c r="AH823" s="18">
        <v>0.44773978625986538</v>
      </c>
    </row>
    <row r="824" spans="2:34" x14ac:dyDescent="0.35">
      <c r="B824" s="17" t="s">
        <v>144</v>
      </c>
      <c r="C824" s="18">
        <v>0.35268083866551542</v>
      </c>
      <c r="D824" s="18">
        <v>0.36584416140663312</v>
      </c>
      <c r="E824" s="18">
        <v>0.33514647355225019</v>
      </c>
      <c r="G824" s="18">
        <v>0.39205502583328128</v>
      </c>
      <c r="H824" s="18">
        <v>0.24782658784441611</v>
      </c>
      <c r="J824" s="18">
        <v>0.3445379226144149</v>
      </c>
      <c r="K824" s="18">
        <v>0.31007963120500781</v>
      </c>
      <c r="L824" s="18">
        <v>0.3636677621003368</v>
      </c>
      <c r="M824" s="18">
        <v>0.41266218511548092</v>
      </c>
      <c r="N824" s="18">
        <v>0.31514227432082598</v>
      </c>
      <c r="O824" s="18">
        <v>0.33694107347470847</v>
      </c>
      <c r="P824" s="18">
        <v>0.37680320094713049</v>
      </c>
      <c r="Q824" s="18">
        <v>0.33039156947642051</v>
      </c>
      <c r="R824" s="18">
        <v>0.39796679549415082</v>
      </c>
      <c r="S824" s="18">
        <v>0.34872100978543719</v>
      </c>
      <c r="T824" s="18">
        <v>0.30554483225439549</v>
      </c>
      <c r="U824" s="18">
        <v>0.28897985016380912</v>
      </c>
      <c r="W824" s="18">
        <v>0.4240406481050864</v>
      </c>
      <c r="X824" s="18">
        <v>0.29154885259674812</v>
      </c>
      <c r="Y824" s="18">
        <v>0.36257103794627149</v>
      </c>
      <c r="Z824" s="18">
        <v>0.34345144263201383</v>
      </c>
      <c r="AA824" s="18">
        <v>0.22390583211491979</v>
      </c>
      <c r="AB824" s="18">
        <v>0.27168202455497592</v>
      </c>
      <c r="AC824" s="18">
        <v>0.15936059163587121</v>
      </c>
      <c r="AD824" s="18">
        <v>0.12281323737995981</v>
      </c>
      <c r="AE824" s="18">
        <v>0.32683031092264558</v>
      </c>
      <c r="AG824" s="18">
        <v>0.35748178870022068</v>
      </c>
      <c r="AH824" s="18">
        <v>0.26236081837852221</v>
      </c>
    </row>
    <row r="825" spans="2:34" x14ac:dyDescent="0.35">
      <c r="B825" s="17" t="s">
        <v>267</v>
      </c>
      <c r="C825" s="18">
        <v>4.827074128994624E-2</v>
      </c>
      <c r="D825" s="18">
        <v>4.6927947379459697E-2</v>
      </c>
      <c r="E825" s="18">
        <v>5.0545680926417251E-2</v>
      </c>
      <c r="G825" s="18">
        <v>4.1957794840095437E-2</v>
      </c>
      <c r="H825" s="18">
        <v>6.508224441132944E-2</v>
      </c>
      <c r="J825" s="18">
        <v>1.875274172603518E-2</v>
      </c>
      <c r="K825" s="18">
        <v>8.1985856437464602E-2</v>
      </c>
      <c r="L825" s="18">
        <v>4.8951753300159051E-2</v>
      </c>
      <c r="M825" s="18">
        <v>4.9926635769970418E-2</v>
      </c>
      <c r="N825" s="18">
        <v>4.6797558399019439E-2</v>
      </c>
      <c r="O825" s="18">
        <v>2.4665255720680311E-2</v>
      </c>
      <c r="P825" s="18">
        <v>3.4507789208261981E-2</v>
      </c>
      <c r="Q825" s="18">
        <v>4.7327749910974833E-2</v>
      </c>
      <c r="R825" s="18">
        <v>9.2938332500822216E-2</v>
      </c>
      <c r="S825" s="18">
        <v>9.1409387842991727E-2</v>
      </c>
      <c r="T825" s="18">
        <v>0</v>
      </c>
      <c r="U825" s="18">
        <v>8.8979850163809091E-2</v>
      </c>
      <c r="W825" s="18">
        <v>3.6692182605266778E-2</v>
      </c>
      <c r="X825" s="18">
        <v>3.7768212366087427E-2</v>
      </c>
      <c r="Y825" s="18">
        <v>5.2869661574034298E-2</v>
      </c>
      <c r="Z825" s="18">
        <v>8.3227574662560783E-2</v>
      </c>
      <c r="AA825" s="18">
        <v>9.2694811024767482E-2</v>
      </c>
      <c r="AB825" s="18">
        <v>7.6859064609726538E-2</v>
      </c>
      <c r="AC825" s="18">
        <v>3.9289980298575292E-2</v>
      </c>
      <c r="AD825" s="18">
        <v>0</v>
      </c>
      <c r="AE825" s="18">
        <v>0.1000718959526829</v>
      </c>
      <c r="AG825" s="18">
        <v>4.7923507330351528E-2</v>
      </c>
      <c r="AH825" s="18">
        <v>6.8449129102986159E-2</v>
      </c>
    </row>
    <row r="826" spans="2:34" x14ac:dyDescent="0.35">
      <c r="B826" s="17" t="s">
        <v>268</v>
      </c>
      <c r="C826" s="18">
        <v>1.9062688309270971E-2</v>
      </c>
      <c r="D826" s="18">
        <v>1.9318253175911591E-2</v>
      </c>
      <c r="E826" s="18">
        <v>1.909595119196866E-2</v>
      </c>
      <c r="G826" s="18">
        <v>1.786413510437472E-2</v>
      </c>
      <c r="H826" s="18">
        <v>2.2254459553542091E-2</v>
      </c>
      <c r="J826" s="18">
        <v>0</v>
      </c>
      <c r="K826" s="18">
        <v>0</v>
      </c>
      <c r="L826" s="18">
        <v>9.3281152303350597E-3</v>
      </c>
      <c r="M826" s="18">
        <v>0</v>
      </c>
      <c r="N826" s="18">
        <v>0</v>
      </c>
      <c r="O826" s="18">
        <v>2.262926096221202E-2</v>
      </c>
      <c r="P826" s="18">
        <v>1.6005076686467432E-2</v>
      </c>
      <c r="Q826" s="18">
        <v>0.1048442250814358</v>
      </c>
      <c r="R826" s="18">
        <v>0</v>
      </c>
      <c r="S826" s="18">
        <v>0</v>
      </c>
      <c r="T826" s="18">
        <v>3.1931005003349867E-2</v>
      </c>
      <c r="U826" s="18">
        <v>0.11102014983619091</v>
      </c>
      <c r="W826" s="18">
        <v>2.727390403930284E-2</v>
      </c>
      <c r="X826" s="18">
        <v>2.9453282326239019E-2</v>
      </c>
      <c r="Y826" s="18">
        <v>0</v>
      </c>
      <c r="Z826" s="18">
        <v>2.5044225388547819E-2</v>
      </c>
      <c r="AA826" s="18">
        <v>0</v>
      </c>
      <c r="AB826" s="18">
        <v>0</v>
      </c>
      <c r="AC826" s="18">
        <v>0</v>
      </c>
      <c r="AD826" s="18">
        <v>0</v>
      </c>
      <c r="AE826" s="18">
        <v>0</v>
      </c>
      <c r="AG826" s="18">
        <v>1.9759863135853529E-2</v>
      </c>
      <c r="AH826" s="18">
        <v>0</v>
      </c>
    </row>
    <row r="827" spans="2:34" x14ac:dyDescent="0.35">
      <c r="B827" s="17" t="s">
        <v>66</v>
      </c>
      <c r="C827" s="18">
        <v>9.556767726494754E-2</v>
      </c>
      <c r="D827" s="18">
        <v>7.9403470012719746E-2</v>
      </c>
      <c r="E827" s="18">
        <v>0.11494001761375799</v>
      </c>
      <c r="G827" s="18">
        <v>0.1146903724941707</v>
      </c>
      <c r="H827" s="18">
        <v>4.4643556002530997E-2</v>
      </c>
      <c r="J827" s="18">
        <v>0.18661628899349311</v>
      </c>
      <c r="K827" s="18">
        <v>8.2704810954993796E-2</v>
      </c>
      <c r="L827" s="18">
        <v>9.3195329779807073E-2</v>
      </c>
      <c r="M827" s="18">
        <v>0.116563604319896</v>
      </c>
      <c r="N827" s="18">
        <v>9.3595116798038877E-2</v>
      </c>
      <c r="O827" s="18">
        <v>4.7294516682892328E-2</v>
      </c>
      <c r="P827" s="18">
        <v>0.14668900616625999</v>
      </c>
      <c r="Q827" s="18">
        <v>3.079646207759941E-2</v>
      </c>
      <c r="R827" s="18">
        <v>5.9492531033364493E-2</v>
      </c>
      <c r="S827" s="18">
        <v>0.1119732753717009</v>
      </c>
      <c r="T827" s="18">
        <v>9.5793015010049623E-2</v>
      </c>
      <c r="U827" s="18">
        <v>0</v>
      </c>
      <c r="W827" s="18">
        <v>0.15130998148531799</v>
      </c>
      <c r="X827" s="18">
        <v>9.2863420213094766E-2</v>
      </c>
      <c r="Y827" s="18">
        <v>4.6891629951440382E-2</v>
      </c>
      <c r="Z827" s="18">
        <v>2.5044225388547819E-2</v>
      </c>
      <c r="AA827" s="18">
        <v>4.705099212497442E-2</v>
      </c>
      <c r="AB827" s="18">
        <v>0</v>
      </c>
      <c r="AC827" s="18">
        <v>3.7995283649251067E-2</v>
      </c>
      <c r="AD827" s="18">
        <v>0</v>
      </c>
      <c r="AE827" s="18">
        <v>5.6738404456244632E-2</v>
      </c>
      <c r="AG827" s="18">
        <v>9.7865039570280365E-2</v>
      </c>
      <c r="AH827" s="18">
        <v>3.8809041587053221E-2</v>
      </c>
    </row>
    <row r="829" spans="2:34" ht="348" x14ac:dyDescent="0.35">
      <c r="B829" s="14" t="s">
        <v>271</v>
      </c>
    </row>
    <row r="830" spans="2:34" x14ac:dyDescent="0.35">
      <c r="B830" s="15" t="s">
        <v>18</v>
      </c>
    </row>
    <row r="831" spans="2:34" x14ac:dyDescent="0.35">
      <c r="B831" s="11" t="s">
        <v>59</v>
      </c>
      <c r="C831" s="16">
        <v>501</v>
      </c>
      <c r="D831" s="16">
        <v>264</v>
      </c>
      <c r="E831" s="16">
        <v>233</v>
      </c>
      <c r="G831" s="16">
        <v>355</v>
      </c>
      <c r="H831" s="16">
        <v>146</v>
      </c>
      <c r="J831" s="16">
        <v>48</v>
      </c>
      <c r="K831" s="16">
        <v>37</v>
      </c>
      <c r="L831" s="16">
        <v>103</v>
      </c>
      <c r="M831" s="16">
        <v>43</v>
      </c>
      <c r="N831" s="16">
        <v>21</v>
      </c>
      <c r="O831" s="16">
        <v>39</v>
      </c>
      <c r="P831" s="16">
        <v>59</v>
      </c>
      <c r="Q831" s="16">
        <v>39</v>
      </c>
      <c r="R831" s="16">
        <v>54</v>
      </c>
      <c r="S831" s="16">
        <v>19</v>
      </c>
      <c r="T831" s="16">
        <v>29</v>
      </c>
      <c r="U831" s="16">
        <v>10</v>
      </c>
      <c r="W831" s="16">
        <v>217</v>
      </c>
      <c r="X831" s="16">
        <v>72</v>
      </c>
      <c r="Y831" s="16">
        <v>67</v>
      </c>
      <c r="Z831" s="16">
        <v>52</v>
      </c>
      <c r="AA831" s="16">
        <v>28</v>
      </c>
      <c r="AB831" s="16">
        <v>18</v>
      </c>
      <c r="AC831" s="16">
        <v>24</v>
      </c>
      <c r="AD831" s="16">
        <v>6</v>
      </c>
      <c r="AE831" s="16">
        <v>14</v>
      </c>
      <c r="AG831" s="16">
        <v>478</v>
      </c>
      <c r="AH831" s="16">
        <v>20</v>
      </c>
    </row>
    <row r="832" spans="2:34" x14ac:dyDescent="0.35">
      <c r="B832" s="12" t="s">
        <v>60</v>
      </c>
      <c r="C832" s="16">
        <v>504</v>
      </c>
      <c r="D832" s="16">
        <v>262</v>
      </c>
      <c r="E832" s="16">
        <v>238</v>
      </c>
      <c r="G832" s="16">
        <v>366</v>
      </c>
      <c r="H832" s="16">
        <v>138</v>
      </c>
      <c r="J832" s="16">
        <v>39</v>
      </c>
      <c r="K832" s="16">
        <v>51</v>
      </c>
      <c r="L832" s="16">
        <v>91</v>
      </c>
      <c r="M832" s="16">
        <v>36</v>
      </c>
      <c r="N832" s="16">
        <v>16</v>
      </c>
      <c r="O832" s="16">
        <v>49</v>
      </c>
      <c r="P832" s="16">
        <v>78</v>
      </c>
      <c r="Q832" s="16">
        <v>37</v>
      </c>
      <c r="R832" s="16">
        <v>45</v>
      </c>
      <c r="S832" s="16">
        <v>14</v>
      </c>
      <c r="T832" s="16">
        <v>32</v>
      </c>
      <c r="U832" s="16">
        <v>13</v>
      </c>
      <c r="W832" s="16">
        <v>216</v>
      </c>
      <c r="X832" s="16">
        <v>88</v>
      </c>
      <c r="Y832" s="16">
        <v>79</v>
      </c>
      <c r="Z832" s="16">
        <v>45</v>
      </c>
      <c r="AA832" s="16">
        <v>24</v>
      </c>
      <c r="AB832" s="16">
        <v>15</v>
      </c>
      <c r="AC832" s="16">
        <v>19</v>
      </c>
      <c r="AD832" s="16">
        <v>5</v>
      </c>
      <c r="AE832" s="16">
        <v>10</v>
      </c>
      <c r="AG832" s="16">
        <v>486</v>
      </c>
      <c r="AH832" s="16">
        <v>15</v>
      </c>
    </row>
    <row r="833" spans="2:34" x14ac:dyDescent="0.35">
      <c r="B833" s="17" t="s">
        <v>265</v>
      </c>
      <c r="C833" s="18">
        <v>0.22911138693631161</v>
      </c>
      <c r="D833" s="18">
        <v>0.22685669347756979</v>
      </c>
      <c r="E833" s="18">
        <v>0.23537484567942121</v>
      </c>
      <c r="G833" s="18">
        <v>0.2197315905809078</v>
      </c>
      <c r="H833" s="18">
        <v>0.25408997291980878</v>
      </c>
      <c r="J833" s="18">
        <v>0.17836492532537701</v>
      </c>
      <c r="K833" s="18">
        <v>0.22438024148987459</v>
      </c>
      <c r="L833" s="18">
        <v>0.21263328692298511</v>
      </c>
      <c r="M833" s="18">
        <v>0.1604089735663945</v>
      </c>
      <c r="N833" s="18">
        <v>0.37660001070022608</v>
      </c>
      <c r="O833" s="18">
        <v>0.1767303765744048</v>
      </c>
      <c r="P833" s="18">
        <v>0.2380446796385465</v>
      </c>
      <c r="Q833" s="18">
        <v>0.24003718255126469</v>
      </c>
      <c r="R833" s="18">
        <v>0.23276989762233621</v>
      </c>
      <c r="S833" s="18">
        <v>0.35648693915687829</v>
      </c>
      <c r="T833" s="18">
        <v>0.34567578377823488</v>
      </c>
      <c r="U833" s="18">
        <v>0.2</v>
      </c>
      <c r="W833" s="18">
        <v>0.19902971924584351</v>
      </c>
      <c r="X833" s="18">
        <v>0.26888642691800091</v>
      </c>
      <c r="Y833" s="18">
        <v>0.26986969310816561</v>
      </c>
      <c r="Z833" s="18">
        <v>0.2282973254834097</v>
      </c>
      <c r="AA833" s="18">
        <v>9.8398317470433844E-2</v>
      </c>
      <c r="AB833" s="18">
        <v>0.25676135392109872</v>
      </c>
      <c r="AC833" s="18">
        <v>0.34173991671253018</v>
      </c>
      <c r="AD833" s="18">
        <v>0.2166108411134009</v>
      </c>
      <c r="AE833" s="18">
        <v>0.25580362963566999</v>
      </c>
      <c r="AG833" s="18">
        <v>0.2281958017979881</v>
      </c>
      <c r="AH833" s="18">
        <v>0.2434186897698839</v>
      </c>
    </row>
    <row r="834" spans="2:34" x14ac:dyDescent="0.35">
      <c r="B834" s="17" t="s">
        <v>266</v>
      </c>
      <c r="C834" s="18">
        <v>0.21221060841829259</v>
      </c>
      <c r="D834" s="18">
        <v>0.20572213804722531</v>
      </c>
      <c r="E834" s="18">
        <v>0.2152155875528777</v>
      </c>
      <c r="G834" s="18">
        <v>0.18050309079782831</v>
      </c>
      <c r="H834" s="18">
        <v>0.29664836433500053</v>
      </c>
      <c r="J834" s="18">
        <v>0.1763056138965195</v>
      </c>
      <c r="K834" s="18">
        <v>0.27580774358310811</v>
      </c>
      <c r="L834" s="18">
        <v>0.25057186493229389</v>
      </c>
      <c r="M834" s="18">
        <v>0.30119621234254718</v>
      </c>
      <c r="N834" s="18">
        <v>0.1635761759368628</v>
      </c>
      <c r="O834" s="18">
        <v>0.1987163909048322</v>
      </c>
      <c r="P834" s="18">
        <v>0.17696062236779209</v>
      </c>
      <c r="Q834" s="18">
        <v>0.1807063477330379</v>
      </c>
      <c r="R834" s="18">
        <v>0.16554600890473059</v>
      </c>
      <c r="S834" s="18">
        <v>0.1535658368900682</v>
      </c>
      <c r="T834" s="18">
        <v>0.17283789188911741</v>
      </c>
      <c r="U834" s="18">
        <v>0.28897985016380912</v>
      </c>
      <c r="W834" s="18">
        <v>0.1548199382573745</v>
      </c>
      <c r="X834" s="18">
        <v>0.17407286236681829</v>
      </c>
      <c r="Y834" s="18">
        <v>0.1917159757195806</v>
      </c>
      <c r="Z834" s="18">
        <v>0.33861878065447648</v>
      </c>
      <c r="AA834" s="18">
        <v>0.40915509580191389</v>
      </c>
      <c r="AB834" s="18">
        <v>0.20830890640464569</v>
      </c>
      <c r="AC834" s="18">
        <v>0.37885215239797909</v>
      </c>
      <c r="AD834" s="18">
        <v>0.65639103665628951</v>
      </c>
      <c r="AE834" s="18">
        <v>0.34941176411698532</v>
      </c>
      <c r="AG834" s="18">
        <v>0.20441152435095389</v>
      </c>
      <c r="AH834" s="18">
        <v>0.44641736065120091</v>
      </c>
    </row>
    <row r="835" spans="2:34" x14ac:dyDescent="0.35">
      <c r="B835" s="17" t="s">
        <v>144</v>
      </c>
      <c r="C835" s="18">
        <v>0.39117034172968168</v>
      </c>
      <c r="D835" s="18">
        <v>0.39935266782587631</v>
      </c>
      <c r="E835" s="18">
        <v>0.38503108616121667</v>
      </c>
      <c r="G835" s="18">
        <v>0.42933972057512698</v>
      </c>
      <c r="H835" s="18">
        <v>0.28952451965611931</v>
      </c>
      <c r="J835" s="18">
        <v>0.3374156354153155</v>
      </c>
      <c r="K835" s="18">
        <v>0.39206548764247251</v>
      </c>
      <c r="L835" s="18">
        <v>0.36358285646208077</v>
      </c>
      <c r="M835" s="18">
        <v>0.41632921970114201</v>
      </c>
      <c r="N835" s="18">
        <v>0.22969892815007059</v>
      </c>
      <c r="O835" s="18">
        <v>0.55259346011719002</v>
      </c>
      <c r="P835" s="18">
        <v>0.39704548692842129</v>
      </c>
      <c r="Q835" s="18">
        <v>0.45810562071294159</v>
      </c>
      <c r="R835" s="18">
        <v>0.39813353141910612</v>
      </c>
      <c r="S835" s="18">
        <v>0.33226925465985663</v>
      </c>
      <c r="T835" s="18">
        <v>0.34087007733425517</v>
      </c>
      <c r="U835" s="18">
        <v>0.2</v>
      </c>
      <c r="W835" s="18">
        <v>0.44415993159149258</v>
      </c>
      <c r="X835" s="18">
        <v>0.42073328759476458</v>
      </c>
      <c r="Y835" s="18">
        <v>0.32800269093665341</v>
      </c>
      <c r="Z835" s="18">
        <v>0.34189337029170502</v>
      </c>
      <c r="AA835" s="18">
        <v>0.43315867164769689</v>
      </c>
      <c r="AB835" s="18">
        <v>0.29064327382685018</v>
      </c>
      <c r="AC835" s="18">
        <v>0.15342909530975779</v>
      </c>
      <c r="AD835" s="18">
        <v>0</v>
      </c>
      <c r="AE835" s="18">
        <v>0.39478460624734429</v>
      </c>
      <c r="AG835" s="18">
        <v>0.39499742152986922</v>
      </c>
      <c r="AH835" s="18">
        <v>0.2700324823831976</v>
      </c>
    </row>
    <row r="836" spans="2:34" x14ac:dyDescent="0.35">
      <c r="B836" s="17" t="s">
        <v>267</v>
      </c>
      <c r="C836" s="18">
        <v>4.5293538849426961E-2</v>
      </c>
      <c r="D836" s="18">
        <v>5.7330695034079518E-2</v>
      </c>
      <c r="E836" s="18">
        <v>3.2789434027693368E-2</v>
      </c>
      <c r="G836" s="18">
        <v>2.6706850751796379E-2</v>
      </c>
      <c r="H836" s="18">
        <v>9.4790262360661168E-2</v>
      </c>
      <c r="J836" s="18">
        <v>9.0198570779388129E-2</v>
      </c>
      <c r="K836" s="18">
        <v>2.5041716329551211E-2</v>
      </c>
      <c r="L836" s="18">
        <v>5.5112879123496147E-2</v>
      </c>
      <c r="M836" s="18">
        <v>0</v>
      </c>
      <c r="N836" s="18">
        <v>8.9732210015781952E-2</v>
      </c>
      <c r="O836" s="18">
        <v>0</v>
      </c>
      <c r="P836" s="18">
        <v>1.9969532524500209E-2</v>
      </c>
      <c r="Q836" s="18">
        <v>2.2420498330973381E-2</v>
      </c>
      <c r="R836" s="18">
        <v>0.11243649504018011</v>
      </c>
      <c r="S836" s="18">
        <v>4.5704693921495863E-2</v>
      </c>
      <c r="T836" s="18">
        <v>6.8844930358578346E-2</v>
      </c>
      <c r="U836" s="18">
        <v>8.8979850163809091E-2</v>
      </c>
      <c r="W836" s="18">
        <v>1.2581993833431891E-2</v>
      </c>
      <c r="X836" s="18">
        <v>1.1342465020017021E-2</v>
      </c>
      <c r="Y836" s="18">
        <v>0.12910409155515101</v>
      </c>
      <c r="Z836" s="18">
        <v>4.8558395216504673E-2</v>
      </c>
      <c r="AA836" s="18">
        <v>5.9287915079955338E-2</v>
      </c>
      <c r="AB836" s="18">
        <v>0.24428646584740529</v>
      </c>
      <c r="AC836" s="18">
        <v>8.798355193048181E-2</v>
      </c>
      <c r="AD836" s="18">
        <v>0</v>
      </c>
      <c r="AE836" s="18">
        <v>0</v>
      </c>
      <c r="AG836" s="18">
        <v>4.6950047867480943E-2</v>
      </c>
      <c r="AH836" s="18">
        <v>0</v>
      </c>
    </row>
    <row r="837" spans="2:34" x14ac:dyDescent="0.35">
      <c r="B837" s="17" t="s">
        <v>268</v>
      </c>
      <c r="C837" s="18">
        <v>1.804245255781381E-2</v>
      </c>
      <c r="D837" s="18">
        <v>1.825691114353193E-2</v>
      </c>
      <c r="E837" s="18">
        <v>1.8104131018410841E-2</v>
      </c>
      <c r="G837" s="18">
        <v>1.5546505603629111E-2</v>
      </c>
      <c r="H837" s="18">
        <v>2.468920940018729E-2</v>
      </c>
      <c r="J837" s="18">
        <v>2.5502934941198312E-2</v>
      </c>
      <c r="K837" s="18">
        <v>0</v>
      </c>
      <c r="L837" s="18">
        <v>9.3281152303350597E-3</v>
      </c>
      <c r="M837" s="18">
        <v>0</v>
      </c>
      <c r="N837" s="18">
        <v>0</v>
      </c>
      <c r="O837" s="18">
        <v>2.4665255720680311E-2</v>
      </c>
      <c r="P837" s="18">
        <v>1.6005076686467432E-2</v>
      </c>
      <c r="Q837" s="18">
        <v>4.9365175335890923E-2</v>
      </c>
      <c r="R837" s="18">
        <v>1.3303177471155029E-2</v>
      </c>
      <c r="S837" s="18">
        <v>6.2156449047076491E-2</v>
      </c>
      <c r="T837" s="18">
        <v>0</v>
      </c>
      <c r="U837" s="18">
        <v>0.11102014983619091</v>
      </c>
      <c r="W837" s="18">
        <v>2.3892850260812531E-2</v>
      </c>
      <c r="X837" s="18">
        <v>1.1342465020017021E-2</v>
      </c>
      <c r="Y837" s="18">
        <v>2.9513754898181921E-2</v>
      </c>
      <c r="Z837" s="18">
        <v>0</v>
      </c>
      <c r="AA837" s="18">
        <v>0</v>
      </c>
      <c r="AB837" s="18">
        <v>0</v>
      </c>
      <c r="AC837" s="18">
        <v>0</v>
      </c>
      <c r="AD837" s="18">
        <v>0.1269981222303096</v>
      </c>
      <c r="AE837" s="18">
        <v>0</v>
      </c>
      <c r="AG837" s="18">
        <v>1.7463689032326878E-2</v>
      </c>
      <c r="AH837" s="18">
        <v>4.0131467195717738E-2</v>
      </c>
    </row>
    <row r="838" spans="2:34" x14ac:dyDescent="0.35">
      <c r="B838" s="17" t="s">
        <v>66</v>
      </c>
      <c r="C838" s="18">
        <v>0.1041716715084733</v>
      </c>
      <c r="D838" s="18">
        <v>9.2480894471717215E-2</v>
      </c>
      <c r="E838" s="18">
        <v>0.1134849155603804</v>
      </c>
      <c r="G838" s="18">
        <v>0.12817224169071151</v>
      </c>
      <c r="H838" s="18">
        <v>4.0257671328223027E-2</v>
      </c>
      <c r="J838" s="18">
        <v>0.19221231964220159</v>
      </c>
      <c r="K838" s="18">
        <v>8.2704810954993796E-2</v>
      </c>
      <c r="L838" s="18">
        <v>0.1087709973288086</v>
      </c>
      <c r="M838" s="18">
        <v>0.122065594389916</v>
      </c>
      <c r="N838" s="18">
        <v>0.14039267519705831</v>
      </c>
      <c r="O838" s="18">
        <v>4.7294516682892328E-2</v>
      </c>
      <c r="P838" s="18">
        <v>0.15197460185427239</v>
      </c>
      <c r="Q838" s="18">
        <v>4.9365175335890923E-2</v>
      </c>
      <c r="R838" s="18">
        <v>7.781088954249174E-2</v>
      </c>
      <c r="S838" s="18">
        <v>4.9816826324624391E-2</v>
      </c>
      <c r="T838" s="18">
        <v>7.1771316639814328E-2</v>
      </c>
      <c r="U838" s="18">
        <v>0.11102014983619091</v>
      </c>
      <c r="W838" s="18">
        <v>0.16551556681104501</v>
      </c>
      <c r="X838" s="18">
        <v>0.1136224930803823</v>
      </c>
      <c r="Y838" s="18">
        <v>5.1793793782267512E-2</v>
      </c>
      <c r="Z838" s="18">
        <v>4.263212835390421E-2</v>
      </c>
      <c r="AA838" s="18">
        <v>0</v>
      </c>
      <c r="AB838" s="18">
        <v>0</v>
      </c>
      <c r="AC838" s="18">
        <v>3.7995283649251067E-2</v>
      </c>
      <c r="AD838" s="18">
        <v>0</v>
      </c>
      <c r="AE838" s="18">
        <v>0</v>
      </c>
      <c r="AG838" s="18">
        <v>0.1079815154213811</v>
      </c>
      <c r="AH838" s="18">
        <v>0</v>
      </c>
    </row>
    <row r="840" spans="2:34" ht="101.5" x14ac:dyDescent="0.35">
      <c r="B840" s="14" t="s">
        <v>272</v>
      </c>
    </row>
    <row r="841" spans="2:34" x14ac:dyDescent="0.35">
      <c r="B841" s="15" t="s">
        <v>18</v>
      </c>
    </row>
    <row r="842" spans="2:34" x14ac:dyDescent="0.35">
      <c r="B842" s="11" t="s">
        <v>59</v>
      </c>
      <c r="C842" s="16">
        <v>501</v>
      </c>
      <c r="D842" s="16">
        <v>264</v>
      </c>
      <c r="E842" s="16">
        <v>233</v>
      </c>
      <c r="G842" s="16">
        <v>355</v>
      </c>
      <c r="H842" s="16">
        <v>146</v>
      </c>
      <c r="J842" s="16">
        <v>48</v>
      </c>
      <c r="K842" s="16">
        <v>37</v>
      </c>
      <c r="L842" s="16">
        <v>103</v>
      </c>
      <c r="M842" s="16">
        <v>43</v>
      </c>
      <c r="N842" s="16">
        <v>21</v>
      </c>
      <c r="O842" s="16">
        <v>39</v>
      </c>
      <c r="P842" s="16">
        <v>59</v>
      </c>
      <c r="Q842" s="16">
        <v>39</v>
      </c>
      <c r="R842" s="16">
        <v>54</v>
      </c>
      <c r="S842" s="16">
        <v>19</v>
      </c>
      <c r="T842" s="16">
        <v>29</v>
      </c>
      <c r="U842" s="16">
        <v>10</v>
      </c>
      <c r="W842" s="16">
        <v>217</v>
      </c>
      <c r="X842" s="16">
        <v>72</v>
      </c>
      <c r="Y842" s="16">
        <v>67</v>
      </c>
      <c r="Z842" s="16">
        <v>52</v>
      </c>
      <c r="AA842" s="16">
        <v>28</v>
      </c>
      <c r="AB842" s="16">
        <v>18</v>
      </c>
      <c r="AC842" s="16">
        <v>24</v>
      </c>
      <c r="AD842" s="16">
        <v>6</v>
      </c>
      <c r="AE842" s="16">
        <v>14</v>
      </c>
      <c r="AG842" s="16">
        <v>478</v>
      </c>
      <c r="AH842" s="16">
        <v>20</v>
      </c>
    </row>
    <row r="843" spans="2:34" x14ac:dyDescent="0.35">
      <c r="B843" s="12" t="s">
        <v>60</v>
      </c>
      <c r="C843" s="16">
        <v>504</v>
      </c>
      <c r="D843" s="16">
        <v>262</v>
      </c>
      <c r="E843" s="16">
        <v>238</v>
      </c>
      <c r="G843" s="16">
        <v>366</v>
      </c>
      <c r="H843" s="16">
        <v>138</v>
      </c>
      <c r="J843" s="16">
        <v>39</v>
      </c>
      <c r="K843" s="16">
        <v>51</v>
      </c>
      <c r="L843" s="16">
        <v>91</v>
      </c>
      <c r="M843" s="16">
        <v>36</v>
      </c>
      <c r="N843" s="16">
        <v>16</v>
      </c>
      <c r="O843" s="16">
        <v>49</v>
      </c>
      <c r="P843" s="16">
        <v>78</v>
      </c>
      <c r="Q843" s="16">
        <v>37</v>
      </c>
      <c r="R843" s="16">
        <v>45</v>
      </c>
      <c r="S843" s="16">
        <v>14</v>
      </c>
      <c r="T843" s="16">
        <v>32</v>
      </c>
      <c r="U843" s="16">
        <v>13</v>
      </c>
      <c r="W843" s="16">
        <v>216</v>
      </c>
      <c r="X843" s="16">
        <v>88</v>
      </c>
      <c r="Y843" s="16">
        <v>79</v>
      </c>
      <c r="Z843" s="16">
        <v>45</v>
      </c>
      <c r="AA843" s="16">
        <v>24</v>
      </c>
      <c r="AB843" s="16">
        <v>15</v>
      </c>
      <c r="AC843" s="16">
        <v>19</v>
      </c>
      <c r="AD843" s="16">
        <v>5</v>
      </c>
      <c r="AE843" s="16">
        <v>10</v>
      </c>
      <c r="AG843" s="16">
        <v>486</v>
      </c>
      <c r="AH843" s="16">
        <v>15</v>
      </c>
    </row>
    <row r="844" spans="2:34" ht="43.5" x14ac:dyDescent="0.35">
      <c r="B844" s="17" t="s">
        <v>273</v>
      </c>
      <c r="C844" s="18">
        <v>0.29609813108966709</v>
      </c>
      <c r="D844" s="18">
        <v>0.29347062900038479</v>
      </c>
      <c r="E844" s="18">
        <v>0.30387756938484728</v>
      </c>
      <c r="G844" s="18">
        <v>0.27893664121525719</v>
      </c>
      <c r="H844" s="18">
        <v>0.34179952312318368</v>
      </c>
      <c r="J844" s="18">
        <v>0.43152635193198979</v>
      </c>
      <c r="K844" s="18">
        <v>0.31294832061877259</v>
      </c>
      <c r="L844" s="18">
        <v>0.31332171389259622</v>
      </c>
      <c r="M844" s="18">
        <v>0.1312382405454918</v>
      </c>
      <c r="N844" s="18">
        <v>0.37660001070022608</v>
      </c>
      <c r="O844" s="18">
        <v>0.27882173935498411</v>
      </c>
      <c r="P844" s="18">
        <v>0.29489517337227511</v>
      </c>
      <c r="Q844" s="18">
        <v>0.32020124608202871</v>
      </c>
      <c r="R844" s="18">
        <v>0.2420115445592568</v>
      </c>
      <c r="S844" s="18">
        <v>0.3404967449791802</v>
      </c>
      <c r="T844" s="18">
        <v>0.20740464328632841</v>
      </c>
      <c r="U844" s="18">
        <v>0.42204029967238188</v>
      </c>
      <c r="W844" s="18">
        <v>0.27085192374450401</v>
      </c>
      <c r="X844" s="18">
        <v>0.32423607840114088</v>
      </c>
      <c r="Y844" s="18">
        <v>0.24673579112831509</v>
      </c>
      <c r="Z844" s="18">
        <v>0.32207087600655399</v>
      </c>
      <c r="AA844" s="18">
        <v>0.22422903347688561</v>
      </c>
      <c r="AB844" s="18">
        <v>0.52945443686177762</v>
      </c>
      <c r="AC844" s="18">
        <v>0.44003938402786708</v>
      </c>
      <c r="AD844" s="18">
        <v>0.40281294378716581</v>
      </c>
      <c r="AE844" s="18">
        <v>0.4482279889069245</v>
      </c>
      <c r="AG844" s="18">
        <v>0.2935359926869619</v>
      </c>
      <c r="AH844" s="18">
        <v>0.43387681298866643</v>
      </c>
    </row>
    <row r="845" spans="2:34" ht="29" x14ac:dyDescent="0.35">
      <c r="B845" s="17" t="s">
        <v>274</v>
      </c>
      <c r="C845" s="18">
        <v>0.29241000709319698</v>
      </c>
      <c r="D845" s="18">
        <v>0.27497897417821648</v>
      </c>
      <c r="E845" s="18">
        <v>0.31642569620762168</v>
      </c>
      <c r="G845" s="18">
        <v>0.30736685116876628</v>
      </c>
      <c r="H845" s="18">
        <v>0.25257963107782372</v>
      </c>
      <c r="J845" s="18">
        <v>0.32632156830034509</v>
      </c>
      <c r="K845" s="18">
        <v>0.18745675947939941</v>
      </c>
      <c r="L845" s="18">
        <v>0.27136733643607658</v>
      </c>
      <c r="M845" s="18">
        <v>0.26576785667624991</v>
      </c>
      <c r="N845" s="18">
        <v>0.48993864849545071</v>
      </c>
      <c r="O845" s="18">
        <v>0.35892708780513588</v>
      </c>
      <c r="P845" s="18">
        <v>0.26782995063294501</v>
      </c>
      <c r="Q845" s="18">
        <v>0.38813270855893739</v>
      </c>
      <c r="R845" s="18">
        <v>0.31178188737071438</v>
      </c>
      <c r="S845" s="18">
        <v>0.41910494915183738</v>
      </c>
      <c r="T845" s="18">
        <v>0.17547363828297849</v>
      </c>
      <c r="U845" s="18">
        <v>0.28897985016380912</v>
      </c>
      <c r="W845" s="18">
        <v>0.30444482459510519</v>
      </c>
      <c r="X845" s="18">
        <v>0.26021139348657107</v>
      </c>
      <c r="Y845" s="18">
        <v>0.29116033947724967</v>
      </c>
      <c r="Z845" s="18">
        <v>0.29119083834420512</v>
      </c>
      <c r="AA845" s="18">
        <v>0.22348890068473851</v>
      </c>
      <c r="AB845" s="18">
        <v>0.31846213520885158</v>
      </c>
      <c r="AC845" s="18">
        <v>0.32166137650406829</v>
      </c>
      <c r="AD845" s="18">
        <v>0.5298110660174753</v>
      </c>
      <c r="AE845" s="18">
        <v>0.28777155880622268</v>
      </c>
      <c r="AG845" s="18">
        <v>0.29007987470422453</v>
      </c>
      <c r="AH845" s="18">
        <v>0.36425615852416932</v>
      </c>
    </row>
    <row r="846" spans="2:34" ht="29" x14ac:dyDescent="0.35">
      <c r="B846" s="17" t="s">
        <v>275</v>
      </c>
      <c r="C846" s="18">
        <v>0.24910621779826439</v>
      </c>
      <c r="D846" s="18">
        <v>0.26540680253973392</v>
      </c>
      <c r="E846" s="18">
        <v>0.2321076632678227</v>
      </c>
      <c r="G846" s="18">
        <v>0.24218351675046501</v>
      </c>
      <c r="H846" s="18">
        <v>0.26754150965413509</v>
      </c>
      <c r="J846" s="18">
        <v>0.28731491439532181</v>
      </c>
      <c r="K846" s="18">
        <v>0.39109738835430657</v>
      </c>
      <c r="L846" s="18">
        <v>0.22098280034308909</v>
      </c>
      <c r="M846" s="18">
        <v>0.25717448697412609</v>
      </c>
      <c r="N846" s="18">
        <v>0.37824640399754389</v>
      </c>
      <c r="O846" s="18">
        <v>0.16654880576935729</v>
      </c>
      <c r="P846" s="18">
        <v>0.25933796148273042</v>
      </c>
      <c r="Q846" s="18">
        <v>0.33514041206242062</v>
      </c>
      <c r="R846" s="18">
        <v>0.2310910718844601</v>
      </c>
      <c r="S846" s="18">
        <v>6.2156449047076491E-2</v>
      </c>
      <c r="T846" s="18">
        <v>0.1116116282762788</v>
      </c>
      <c r="U846" s="18">
        <v>0.2</v>
      </c>
      <c r="W846" s="18">
        <v>0.25194839552568482</v>
      </c>
      <c r="X846" s="18">
        <v>0.27220250441260641</v>
      </c>
      <c r="Y846" s="18">
        <v>0.1469520230045317</v>
      </c>
      <c r="Z846" s="18">
        <v>0.29421036730655969</v>
      </c>
      <c r="AA846" s="18">
        <v>0.31918219914091572</v>
      </c>
      <c r="AB846" s="18">
        <v>0.36642040330745113</v>
      </c>
      <c r="AC846" s="18">
        <v>0.2594489627466891</v>
      </c>
      <c r="AD846" s="18">
        <v>0.34737569660256479</v>
      </c>
      <c r="AE846" s="18">
        <v>0.2456663054931563</v>
      </c>
      <c r="AG846" s="18">
        <v>0.2496424404655144</v>
      </c>
      <c r="AH846" s="18">
        <v>0.27780652159337133</v>
      </c>
    </row>
    <row r="847" spans="2:34" ht="29" x14ac:dyDescent="0.35">
      <c r="B847" s="17" t="s">
        <v>276</v>
      </c>
      <c r="C847" s="18">
        <v>0.2159606456967251</v>
      </c>
      <c r="D847" s="18">
        <v>0.2183512509316245</v>
      </c>
      <c r="E847" s="18">
        <v>0.21689308112040689</v>
      </c>
      <c r="G847" s="18">
        <v>0.21316288442554429</v>
      </c>
      <c r="H847" s="18">
        <v>0.2234111401238485</v>
      </c>
      <c r="J847" s="18">
        <v>0.24925261340282551</v>
      </c>
      <c r="K847" s="18">
        <v>0.18062810177603569</v>
      </c>
      <c r="L847" s="18">
        <v>0.19786226549078029</v>
      </c>
      <c r="M847" s="18">
        <v>0.25659883202056882</v>
      </c>
      <c r="N847" s="18">
        <v>0.20651082755362529</v>
      </c>
      <c r="O847" s="18">
        <v>0.16428428342994639</v>
      </c>
      <c r="P847" s="18">
        <v>0.26636313063023931</v>
      </c>
      <c r="Q847" s="18">
        <v>0.15194731108035461</v>
      </c>
      <c r="R847" s="18">
        <v>0.28136145159631859</v>
      </c>
      <c r="S847" s="18">
        <v>0.21572228593714471</v>
      </c>
      <c r="T847" s="18">
        <v>0.22322325655255759</v>
      </c>
      <c r="U847" s="18">
        <v>0.11102014983619091</v>
      </c>
      <c r="W847" s="18">
        <v>0.1859814730542183</v>
      </c>
      <c r="X847" s="18">
        <v>0.21344568227365451</v>
      </c>
      <c r="Y847" s="18">
        <v>0.2538134404296416</v>
      </c>
      <c r="Z847" s="18">
        <v>0.1884987723139413</v>
      </c>
      <c r="AA847" s="18">
        <v>0.27414373574467682</v>
      </c>
      <c r="AB847" s="18">
        <v>0.3359181466771694</v>
      </c>
      <c r="AC847" s="18">
        <v>0.36082199136398091</v>
      </c>
      <c r="AD847" s="18">
        <v>0.1269981222303096</v>
      </c>
      <c r="AE847" s="18">
        <v>0.21372580930197549</v>
      </c>
      <c r="AG847" s="18">
        <v>0.21810830749418281</v>
      </c>
      <c r="AH847" s="18">
        <v>0.18631981882311499</v>
      </c>
    </row>
    <row r="848" spans="2:34" x14ac:dyDescent="0.35">
      <c r="B848" s="17" t="s">
        <v>277</v>
      </c>
      <c r="C848" s="18">
        <v>0.20514755748706781</v>
      </c>
      <c r="D848" s="18">
        <v>0.17654309195415799</v>
      </c>
      <c r="E848" s="18">
        <v>0.2347474990636601</v>
      </c>
      <c r="G848" s="18">
        <v>0.25138342118356582</v>
      </c>
      <c r="H848" s="18">
        <v>8.2020524329374192E-2</v>
      </c>
      <c r="J848" s="18">
        <v>0.16804959425942609</v>
      </c>
      <c r="K848" s="18">
        <v>0.24811443286498139</v>
      </c>
      <c r="L848" s="18">
        <v>0.22414645697765609</v>
      </c>
      <c r="M848" s="18">
        <v>0.26450999433697669</v>
      </c>
      <c r="N848" s="18">
        <v>0.1829013697510512</v>
      </c>
      <c r="O848" s="18">
        <v>0.1355454411796235</v>
      </c>
      <c r="P848" s="18">
        <v>0.25857728963719562</v>
      </c>
      <c r="Q848" s="18">
        <v>0.18296843707001001</v>
      </c>
      <c r="R848" s="18">
        <v>0.1967959516092207</v>
      </c>
      <c r="S848" s="18">
        <v>0.1119732753717009</v>
      </c>
      <c r="T848" s="18">
        <v>0.16492858525600279</v>
      </c>
      <c r="U848" s="18">
        <v>0.11102014983619091</v>
      </c>
      <c r="W848" s="18">
        <v>0.29614656239276838</v>
      </c>
      <c r="X848" s="18">
        <v>0.21917828321967089</v>
      </c>
      <c r="Y848" s="18">
        <v>0.16420311635249579</v>
      </c>
      <c r="Z848" s="18">
        <v>4.2438863769145602E-2</v>
      </c>
      <c r="AA848" s="18">
        <v>7.2923257248107096E-2</v>
      </c>
      <c r="AB848" s="18">
        <v>0.1045108269327074</v>
      </c>
      <c r="AC848" s="18">
        <v>3.5688519852694708E-2</v>
      </c>
      <c r="AD848" s="18">
        <v>0</v>
      </c>
      <c r="AE848" s="18">
        <v>0.11715037158363539</v>
      </c>
      <c r="AG848" s="18">
        <v>0.21017719387893041</v>
      </c>
      <c r="AH848" s="18">
        <v>8.0130798289088215E-2</v>
      </c>
    </row>
    <row r="849" spans="2:34" ht="29" x14ac:dyDescent="0.35">
      <c r="B849" s="17" t="s">
        <v>278</v>
      </c>
      <c r="C849" s="18">
        <v>0.16275316962122161</v>
      </c>
      <c r="D849" s="18">
        <v>0.19254506543753089</v>
      </c>
      <c r="E849" s="18">
        <v>0.13264154324287811</v>
      </c>
      <c r="G849" s="18">
        <v>9.886497034913401E-2</v>
      </c>
      <c r="H849" s="18">
        <v>0.33288872676785941</v>
      </c>
      <c r="J849" s="18">
        <v>8.7261205683585974E-2</v>
      </c>
      <c r="K849" s="18">
        <v>0.2598703091995308</v>
      </c>
      <c r="L849" s="18">
        <v>0.20671773000698501</v>
      </c>
      <c r="M849" s="18">
        <v>9.6186236954279747E-2</v>
      </c>
      <c r="N849" s="18">
        <v>0.19063021333869651</v>
      </c>
      <c r="O849" s="18">
        <v>0.1247206237427913</v>
      </c>
      <c r="P849" s="18">
        <v>0.2019254265629466</v>
      </c>
      <c r="Q849" s="18">
        <v>6.771082281703214E-2</v>
      </c>
      <c r="R849" s="18">
        <v>0.14117810507669989</v>
      </c>
      <c r="S849" s="18">
        <v>0</v>
      </c>
      <c r="T849" s="18">
        <v>0.2311377692207201</v>
      </c>
      <c r="U849" s="18">
        <v>0.11102014983619091</v>
      </c>
      <c r="W849" s="18">
        <v>6.106635830001067E-2</v>
      </c>
      <c r="X849" s="18">
        <v>0.14194415961856829</v>
      </c>
      <c r="Y849" s="18">
        <v>0.17927165248189439</v>
      </c>
      <c r="Z849" s="18">
        <v>0.32752948134980958</v>
      </c>
      <c r="AA849" s="18">
        <v>0.33375873276129819</v>
      </c>
      <c r="AB849" s="18">
        <v>0.18383471874779869</v>
      </c>
      <c r="AC849" s="18">
        <v>0.45794627061770632</v>
      </c>
      <c r="AD849" s="18">
        <v>0.53357779927632976</v>
      </c>
      <c r="AE849" s="18">
        <v>0.52330054015686522</v>
      </c>
      <c r="AG849" s="18">
        <v>0.1524540133025036</v>
      </c>
      <c r="AH849" s="18">
        <v>0.52654815894028906</v>
      </c>
    </row>
    <row r="850" spans="2:34" ht="29" x14ac:dyDescent="0.35">
      <c r="B850" s="17" t="s">
        <v>279</v>
      </c>
      <c r="C850" s="18">
        <v>0.16055060712556199</v>
      </c>
      <c r="D850" s="18">
        <v>0.18049038734646339</v>
      </c>
      <c r="E850" s="18">
        <v>0.14124876553064269</v>
      </c>
      <c r="G850" s="18">
        <v>0.14333867592908581</v>
      </c>
      <c r="H850" s="18">
        <v>0.2063863254122949</v>
      </c>
      <c r="J850" s="18">
        <v>0.1557033703955544</v>
      </c>
      <c r="K850" s="18">
        <v>0.18016007700467629</v>
      </c>
      <c r="L850" s="18">
        <v>0.1168441067670736</v>
      </c>
      <c r="M850" s="18">
        <v>0.17691856527634919</v>
      </c>
      <c r="N850" s="18">
        <v>0.14769556172193399</v>
      </c>
      <c r="O850" s="18">
        <v>0.2399013262996135</v>
      </c>
      <c r="P850" s="18">
        <v>9.9850272092205067E-2</v>
      </c>
      <c r="Q850" s="18">
        <v>0.1501345495674945</v>
      </c>
      <c r="R850" s="18">
        <v>0.24941061646080781</v>
      </c>
      <c r="S850" s="18">
        <v>0.1910430404922405</v>
      </c>
      <c r="T850" s="18">
        <v>0.1406162469983927</v>
      </c>
      <c r="U850" s="18">
        <v>0.17795970032761821</v>
      </c>
      <c r="W850" s="18">
        <v>0.13106604694146781</v>
      </c>
      <c r="X850" s="18">
        <v>9.5901124871574067E-2</v>
      </c>
      <c r="Y850" s="18">
        <v>0.1244618554921347</v>
      </c>
      <c r="Z850" s="18">
        <v>0.2593073271272201</v>
      </c>
      <c r="AA850" s="18">
        <v>0.32906008724525498</v>
      </c>
      <c r="AB850" s="18">
        <v>0.20450594045474499</v>
      </c>
      <c r="AC850" s="18">
        <v>0.29986898292074399</v>
      </c>
      <c r="AD850" s="18">
        <v>0.52562618116712545</v>
      </c>
      <c r="AE850" s="18">
        <v>0.33454974355675698</v>
      </c>
      <c r="AG850" s="18">
        <v>0.154233186248207</v>
      </c>
      <c r="AH850" s="18">
        <v>0.39492998897431503</v>
      </c>
    </row>
    <row r="851" spans="2:34" ht="29" x14ac:dyDescent="0.35">
      <c r="B851" s="17" t="s">
        <v>280</v>
      </c>
      <c r="C851" s="18">
        <v>0.15412038791298799</v>
      </c>
      <c r="D851" s="18">
        <v>0.16426764900068941</v>
      </c>
      <c r="E851" s="18">
        <v>0.13426516062436239</v>
      </c>
      <c r="G851" s="18">
        <v>0.1137860825305739</v>
      </c>
      <c r="H851" s="18">
        <v>0.26153145281300871</v>
      </c>
      <c r="J851" s="18">
        <v>0.118546218265461</v>
      </c>
      <c r="K851" s="18">
        <v>9.5647666578431656E-2</v>
      </c>
      <c r="L851" s="18">
        <v>0.13700778514471831</v>
      </c>
      <c r="M851" s="18">
        <v>0.19583732923269179</v>
      </c>
      <c r="N851" s="18">
        <v>0.31556060150382331</v>
      </c>
      <c r="O851" s="18">
        <v>0.141883550048677</v>
      </c>
      <c r="P851" s="18">
        <v>0.1740243728926768</v>
      </c>
      <c r="Q851" s="18">
        <v>0.1782195944840099</v>
      </c>
      <c r="R851" s="18">
        <v>0.1551257440047997</v>
      </c>
      <c r="S851" s="18">
        <v>0.2198344183402732</v>
      </c>
      <c r="T851" s="18">
        <v>0.14137474068104131</v>
      </c>
      <c r="U851" s="18">
        <v>0.11102014983619091</v>
      </c>
      <c r="W851" s="18">
        <v>9.4756657254496321E-2</v>
      </c>
      <c r="X851" s="18">
        <v>0.13588164738912301</v>
      </c>
      <c r="Y851" s="18">
        <v>0.18944572197151821</v>
      </c>
      <c r="Z851" s="18">
        <v>0.1751454547809089</v>
      </c>
      <c r="AA851" s="18">
        <v>0.20714932359306851</v>
      </c>
      <c r="AB851" s="18">
        <v>0.30352241992979351</v>
      </c>
      <c r="AC851" s="18">
        <v>0.37675633970439742</v>
      </c>
      <c r="AD851" s="18">
        <v>0.130764855489164</v>
      </c>
      <c r="AE851" s="18">
        <v>0.30607827262054699</v>
      </c>
      <c r="AG851" s="18">
        <v>0.14809333064551661</v>
      </c>
      <c r="AH851" s="18">
        <v>0.25067914919242013</v>
      </c>
    </row>
    <row r="852" spans="2:34" x14ac:dyDescent="0.35">
      <c r="B852" s="17" t="s">
        <v>66</v>
      </c>
      <c r="C852" s="18">
        <v>6.0848118456584513E-2</v>
      </c>
      <c r="D852" s="18">
        <v>5.997492693960263E-2</v>
      </c>
      <c r="E852" s="18">
        <v>6.2813654020149184E-2</v>
      </c>
      <c r="G852" s="18">
        <v>7.8291219239233864E-2</v>
      </c>
      <c r="H852" s="18">
        <v>1.439679092139819E-2</v>
      </c>
      <c r="J852" s="18">
        <v>9.1885788224309276E-2</v>
      </c>
      <c r="K852" s="18">
        <v>5.5136540636662533E-2</v>
      </c>
      <c r="L852" s="18">
        <v>5.3572295681768953E-2</v>
      </c>
      <c r="M852" s="18">
        <v>0.116563604319896</v>
      </c>
      <c r="N852" s="18">
        <v>0</v>
      </c>
      <c r="O852" s="18">
        <v>5.5440092729471577E-2</v>
      </c>
      <c r="P852" s="18">
        <v>8.3989839270369931E-2</v>
      </c>
      <c r="Q852" s="18">
        <v>7.7899548076518249E-2</v>
      </c>
      <c r="R852" s="18">
        <v>1.8318358509127261E-2</v>
      </c>
      <c r="S852" s="18">
        <v>0</v>
      </c>
      <c r="T852" s="18">
        <v>6.3862010006699749E-2</v>
      </c>
      <c r="U852" s="18">
        <v>0</v>
      </c>
      <c r="W852" s="18">
        <v>8.978134972803932E-2</v>
      </c>
      <c r="X852" s="18">
        <v>5.8216479365434178E-2</v>
      </c>
      <c r="Y852" s="18">
        <v>6.7155836785568274E-2</v>
      </c>
      <c r="Z852" s="18">
        <v>0</v>
      </c>
      <c r="AA852" s="18">
        <v>0</v>
      </c>
      <c r="AB852" s="18">
        <v>0</v>
      </c>
      <c r="AC852" s="18">
        <v>4.3528872811191562E-2</v>
      </c>
      <c r="AD852" s="18">
        <v>0</v>
      </c>
      <c r="AE852" s="18">
        <v>0</v>
      </c>
      <c r="AG852" s="18">
        <v>6.3073501138428648E-2</v>
      </c>
      <c r="AH852" s="18">
        <v>0</v>
      </c>
    </row>
    <row r="854" spans="2:34" ht="72.5" x14ac:dyDescent="0.35">
      <c r="B854" s="14" t="s">
        <v>281</v>
      </c>
    </row>
    <row r="855" spans="2:34" x14ac:dyDescent="0.35">
      <c r="B855" s="15" t="s">
        <v>18</v>
      </c>
    </row>
    <row r="856" spans="2:34" x14ac:dyDescent="0.35">
      <c r="B856" s="11" t="s">
        <v>59</v>
      </c>
      <c r="C856" s="16">
        <v>501</v>
      </c>
      <c r="D856" s="16">
        <v>264</v>
      </c>
      <c r="E856" s="16">
        <v>233</v>
      </c>
      <c r="G856" s="16">
        <v>355</v>
      </c>
      <c r="H856" s="16">
        <v>146</v>
      </c>
      <c r="J856" s="16">
        <v>48</v>
      </c>
      <c r="K856" s="16">
        <v>37</v>
      </c>
      <c r="L856" s="16">
        <v>103</v>
      </c>
      <c r="M856" s="16">
        <v>43</v>
      </c>
      <c r="N856" s="16">
        <v>21</v>
      </c>
      <c r="O856" s="16">
        <v>39</v>
      </c>
      <c r="P856" s="16">
        <v>59</v>
      </c>
      <c r="Q856" s="16">
        <v>39</v>
      </c>
      <c r="R856" s="16">
        <v>54</v>
      </c>
      <c r="S856" s="16">
        <v>19</v>
      </c>
      <c r="T856" s="16">
        <v>29</v>
      </c>
      <c r="U856" s="16">
        <v>10</v>
      </c>
      <c r="W856" s="16">
        <v>217</v>
      </c>
      <c r="X856" s="16">
        <v>72</v>
      </c>
      <c r="Y856" s="16">
        <v>67</v>
      </c>
      <c r="Z856" s="16">
        <v>52</v>
      </c>
      <c r="AA856" s="16">
        <v>28</v>
      </c>
      <c r="AB856" s="16">
        <v>18</v>
      </c>
      <c r="AC856" s="16">
        <v>24</v>
      </c>
      <c r="AD856" s="16">
        <v>6</v>
      </c>
      <c r="AE856" s="16">
        <v>14</v>
      </c>
      <c r="AG856" s="16">
        <v>478</v>
      </c>
      <c r="AH856" s="16">
        <v>20</v>
      </c>
    </row>
    <row r="857" spans="2:34" x14ac:dyDescent="0.35">
      <c r="B857" s="12" t="s">
        <v>60</v>
      </c>
      <c r="C857" s="16">
        <v>504</v>
      </c>
      <c r="D857" s="16">
        <v>262</v>
      </c>
      <c r="E857" s="16">
        <v>238</v>
      </c>
      <c r="G857" s="16">
        <v>366</v>
      </c>
      <c r="H857" s="16">
        <v>138</v>
      </c>
      <c r="J857" s="16">
        <v>39</v>
      </c>
      <c r="K857" s="16">
        <v>51</v>
      </c>
      <c r="L857" s="16">
        <v>91</v>
      </c>
      <c r="M857" s="16">
        <v>36</v>
      </c>
      <c r="N857" s="16">
        <v>16</v>
      </c>
      <c r="O857" s="16">
        <v>49</v>
      </c>
      <c r="P857" s="16">
        <v>78</v>
      </c>
      <c r="Q857" s="16">
        <v>37</v>
      </c>
      <c r="R857" s="16">
        <v>45</v>
      </c>
      <c r="S857" s="16">
        <v>14</v>
      </c>
      <c r="T857" s="16">
        <v>32</v>
      </c>
      <c r="U857" s="16">
        <v>13</v>
      </c>
      <c r="W857" s="16">
        <v>216</v>
      </c>
      <c r="X857" s="16">
        <v>88</v>
      </c>
      <c r="Y857" s="16">
        <v>79</v>
      </c>
      <c r="Z857" s="16">
        <v>45</v>
      </c>
      <c r="AA857" s="16">
        <v>24</v>
      </c>
      <c r="AB857" s="16">
        <v>15</v>
      </c>
      <c r="AC857" s="16">
        <v>19</v>
      </c>
      <c r="AD857" s="16">
        <v>5</v>
      </c>
      <c r="AE857" s="16">
        <v>10</v>
      </c>
      <c r="AG857" s="16">
        <v>486</v>
      </c>
      <c r="AH857" s="16">
        <v>15</v>
      </c>
    </row>
    <row r="858" spans="2:34" ht="29" x14ac:dyDescent="0.35">
      <c r="B858" s="17" t="s">
        <v>282</v>
      </c>
      <c r="C858" s="18">
        <v>0.35015097703851561</v>
      </c>
      <c r="D858" s="18">
        <v>0.33457095309712948</v>
      </c>
      <c r="E858" s="18">
        <v>0.37308186468990812</v>
      </c>
      <c r="G858" s="18">
        <v>0.35981082779936052</v>
      </c>
      <c r="H858" s="18">
        <v>0.32442660055154598</v>
      </c>
      <c r="J858" s="18">
        <v>0.29894203638875871</v>
      </c>
      <c r="K858" s="18">
        <v>0.43257661358424149</v>
      </c>
      <c r="L858" s="18">
        <v>0.33395115900263023</v>
      </c>
      <c r="M858" s="18">
        <v>0.39391471758963792</v>
      </c>
      <c r="N858" s="18">
        <v>0.45896729938073078</v>
      </c>
      <c r="O858" s="18">
        <v>0.4062216044880283</v>
      </c>
      <c r="P858" s="18">
        <v>0.36461950941567389</v>
      </c>
      <c r="Q858" s="18">
        <v>0.30615830963258711</v>
      </c>
      <c r="R858" s="18">
        <v>0.19882507444723299</v>
      </c>
      <c r="S858" s="18">
        <v>0.28199086738734969</v>
      </c>
      <c r="T858" s="18">
        <v>0.45699677216713869</v>
      </c>
      <c r="U858" s="18">
        <v>0.2</v>
      </c>
      <c r="W858" s="18">
        <v>0.34027053519554962</v>
      </c>
      <c r="X858" s="18">
        <v>0.43722236518053442</v>
      </c>
      <c r="Y858" s="18">
        <v>0.26891291711175341</v>
      </c>
      <c r="Z858" s="18">
        <v>0.26312879529754529</v>
      </c>
      <c r="AA858" s="18">
        <v>0.32546107272132713</v>
      </c>
      <c r="AB858" s="18">
        <v>0.59267950059826802</v>
      </c>
      <c r="AC858" s="18">
        <v>0.44419201570134992</v>
      </c>
      <c r="AD858" s="18">
        <v>0.40281294378716581</v>
      </c>
      <c r="AE858" s="18">
        <v>0.2456663054931563</v>
      </c>
      <c r="AG858" s="18">
        <v>0.35027820917338248</v>
      </c>
      <c r="AH858" s="18">
        <v>0.29532471814414468</v>
      </c>
    </row>
    <row r="859" spans="2:34" ht="58" x14ac:dyDescent="0.35">
      <c r="B859" s="17" t="s">
        <v>283</v>
      </c>
      <c r="C859" s="18">
        <v>0.40368704503128272</v>
      </c>
      <c r="D859" s="18">
        <v>0.40994754475663242</v>
      </c>
      <c r="E859" s="18">
        <v>0.39539422005964148</v>
      </c>
      <c r="G859" s="18">
        <v>0.36563389927863138</v>
      </c>
      <c r="H859" s="18">
        <v>0.50502333604548355</v>
      </c>
      <c r="J859" s="18">
        <v>0.50865959697707153</v>
      </c>
      <c r="K859" s="18">
        <v>0.36078817878071201</v>
      </c>
      <c r="L859" s="18">
        <v>0.42855330089444149</v>
      </c>
      <c r="M859" s="18">
        <v>0.44693054968334589</v>
      </c>
      <c r="N859" s="18">
        <v>0.1275804885926079</v>
      </c>
      <c r="O859" s="18">
        <v>0.33286908395777198</v>
      </c>
      <c r="P859" s="18">
        <v>0.36914443325815161</v>
      </c>
      <c r="Q859" s="18">
        <v>0.43115934557311841</v>
      </c>
      <c r="R859" s="18">
        <v>0.4929555470086413</v>
      </c>
      <c r="S859" s="18">
        <v>0.48126139819891389</v>
      </c>
      <c r="T859" s="18">
        <v>0.23933771574120949</v>
      </c>
      <c r="U859" s="18">
        <v>0.711020149836191</v>
      </c>
      <c r="W859" s="18">
        <v>0.34076129615267908</v>
      </c>
      <c r="X859" s="18">
        <v>0.36395628097726401</v>
      </c>
      <c r="Y859" s="18">
        <v>0.4822079330076513</v>
      </c>
      <c r="Z859" s="18">
        <v>0.50775250920970794</v>
      </c>
      <c r="AA859" s="18">
        <v>0.53069007153854919</v>
      </c>
      <c r="AB859" s="18">
        <v>0.35109502092645678</v>
      </c>
      <c r="AC859" s="18">
        <v>0.51227911148745853</v>
      </c>
      <c r="AD859" s="18">
        <v>0.59718705621283408</v>
      </c>
      <c r="AE859" s="18">
        <v>0.60506572229522393</v>
      </c>
      <c r="AG859" s="18">
        <v>0.39985296159067141</v>
      </c>
      <c r="AH859" s="18">
        <v>0.60257606005550968</v>
      </c>
    </row>
    <row r="860" spans="2:34" ht="58" x14ac:dyDescent="0.35">
      <c r="B860" s="17" t="s">
        <v>284</v>
      </c>
      <c r="C860" s="18">
        <v>0.18228260218147249</v>
      </c>
      <c r="D860" s="18">
        <v>0.19586200044946839</v>
      </c>
      <c r="E860" s="18">
        <v>0.17034153495362159</v>
      </c>
      <c r="G860" s="18">
        <v>0.20299400825326061</v>
      </c>
      <c r="H860" s="18">
        <v>0.1271277120536892</v>
      </c>
      <c r="J860" s="18">
        <v>0.1310784891213008</v>
      </c>
      <c r="K860" s="18">
        <v>0.12393039668005271</v>
      </c>
      <c r="L860" s="18">
        <v>0.16295644078379121</v>
      </c>
      <c r="M860" s="18">
        <v>0.1147300870270655</v>
      </c>
      <c r="N860" s="18">
        <v>0.32372000201087908</v>
      </c>
      <c r="O860" s="18">
        <v>0.18283995786251581</v>
      </c>
      <c r="P860" s="18">
        <v>0.2022157505803048</v>
      </c>
      <c r="Q860" s="18">
        <v>0.21557925879537521</v>
      </c>
      <c r="R860" s="18">
        <v>0.1967959516092207</v>
      </c>
      <c r="S860" s="18">
        <v>0.23674773441373639</v>
      </c>
      <c r="T860" s="18">
        <v>0.30366551209165182</v>
      </c>
      <c r="U860" s="18">
        <v>8.8979850163809091E-2</v>
      </c>
      <c r="W860" s="18">
        <v>0.2207754627268215</v>
      </c>
      <c r="X860" s="18">
        <v>0.16293871243085281</v>
      </c>
      <c r="Y860" s="18">
        <v>0.20262099133225481</v>
      </c>
      <c r="Z860" s="18">
        <v>0.1714776481801504</v>
      </c>
      <c r="AA860" s="18">
        <v>0.11278100281247901</v>
      </c>
      <c r="AB860" s="18">
        <v>5.6225478475275023E-2</v>
      </c>
      <c r="AC860" s="18">
        <v>0</v>
      </c>
      <c r="AD860" s="18">
        <v>0</v>
      </c>
      <c r="AE860" s="18">
        <v>0.1492679722116195</v>
      </c>
      <c r="AG860" s="18">
        <v>0.18365320940730051</v>
      </c>
      <c r="AH860" s="18">
        <v>0.10209922180034579</v>
      </c>
    </row>
    <row r="861" spans="2:34" x14ac:dyDescent="0.35">
      <c r="B861" s="17" t="s">
        <v>66</v>
      </c>
      <c r="C861" s="18">
        <v>6.3879375748729331E-2</v>
      </c>
      <c r="D861" s="18">
        <v>5.9619501696769633E-2</v>
      </c>
      <c r="E861" s="18">
        <v>6.1182380296828848E-2</v>
      </c>
      <c r="G861" s="18">
        <v>7.1561264668747612E-2</v>
      </c>
      <c r="H861" s="18">
        <v>4.3422351349281407E-2</v>
      </c>
      <c r="J861" s="18">
        <v>6.1319877512868992E-2</v>
      </c>
      <c r="K861" s="18">
        <v>8.2704810954993796E-2</v>
      </c>
      <c r="L861" s="18">
        <v>7.4539099319136951E-2</v>
      </c>
      <c r="M861" s="18">
        <v>4.4424645699950388E-2</v>
      </c>
      <c r="N861" s="18">
        <v>8.9732210015781952E-2</v>
      </c>
      <c r="O861" s="18">
        <v>7.8069353691683607E-2</v>
      </c>
      <c r="P861" s="18">
        <v>6.4020306745869726E-2</v>
      </c>
      <c r="Q861" s="18">
        <v>4.7103085998918839E-2</v>
      </c>
      <c r="R861" s="18">
        <v>0.1114234269349047</v>
      </c>
      <c r="S861" s="18">
        <v>0</v>
      </c>
      <c r="T861" s="18">
        <v>0</v>
      </c>
      <c r="U861" s="18">
        <v>0</v>
      </c>
      <c r="W861" s="18">
        <v>9.819270592494983E-2</v>
      </c>
      <c r="X861" s="18">
        <v>3.5882641411349003E-2</v>
      </c>
      <c r="Y861" s="18">
        <v>4.6258158548340707E-2</v>
      </c>
      <c r="Z861" s="18">
        <v>5.7641047312596227E-2</v>
      </c>
      <c r="AA861" s="18">
        <v>3.1067852927644801E-2</v>
      </c>
      <c r="AB861" s="18">
        <v>0</v>
      </c>
      <c r="AC861" s="18">
        <v>4.3528872811191562E-2</v>
      </c>
      <c r="AD861" s="18">
        <v>0</v>
      </c>
      <c r="AE861" s="18">
        <v>0</v>
      </c>
      <c r="AG861" s="18">
        <v>6.6215619828645544E-2</v>
      </c>
      <c r="AH861" s="18">
        <v>0</v>
      </c>
    </row>
    <row r="863" spans="2:34" ht="72.5" x14ac:dyDescent="0.35">
      <c r="B863" s="14" t="s">
        <v>285</v>
      </c>
    </row>
    <row r="864" spans="2:34" x14ac:dyDescent="0.35">
      <c r="B864" s="15" t="s">
        <v>18</v>
      </c>
    </row>
    <row r="865" spans="2:34" x14ac:dyDescent="0.35">
      <c r="B865" s="11" t="s">
        <v>59</v>
      </c>
      <c r="C865" s="16">
        <v>501</v>
      </c>
      <c r="D865" s="16">
        <v>264</v>
      </c>
      <c r="E865" s="16">
        <v>233</v>
      </c>
      <c r="G865" s="16">
        <v>355</v>
      </c>
      <c r="H865" s="16">
        <v>146</v>
      </c>
      <c r="J865" s="16">
        <v>48</v>
      </c>
      <c r="K865" s="16">
        <v>37</v>
      </c>
      <c r="L865" s="16">
        <v>103</v>
      </c>
      <c r="M865" s="16">
        <v>43</v>
      </c>
      <c r="N865" s="16">
        <v>21</v>
      </c>
      <c r="O865" s="16">
        <v>39</v>
      </c>
      <c r="P865" s="16">
        <v>59</v>
      </c>
      <c r="Q865" s="16">
        <v>39</v>
      </c>
      <c r="R865" s="16">
        <v>54</v>
      </c>
      <c r="S865" s="16">
        <v>19</v>
      </c>
      <c r="T865" s="16">
        <v>29</v>
      </c>
      <c r="U865" s="16">
        <v>10</v>
      </c>
      <c r="W865" s="16">
        <v>217</v>
      </c>
      <c r="X865" s="16">
        <v>72</v>
      </c>
      <c r="Y865" s="16">
        <v>67</v>
      </c>
      <c r="Z865" s="16">
        <v>52</v>
      </c>
      <c r="AA865" s="16">
        <v>28</v>
      </c>
      <c r="AB865" s="16">
        <v>18</v>
      </c>
      <c r="AC865" s="16">
        <v>24</v>
      </c>
      <c r="AD865" s="16">
        <v>6</v>
      </c>
      <c r="AE865" s="16">
        <v>14</v>
      </c>
      <c r="AG865" s="16">
        <v>478</v>
      </c>
      <c r="AH865" s="16">
        <v>20</v>
      </c>
    </row>
    <row r="866" spans="2:34" x14ac:dyDescent="0.35">
      <c r="B866" s="12" t="s">
        <v>60</v>
      </c>
      <c r="C866" s="16">
        <v>504</v>
      </c>
      <c r="D866" s="16">
        <v>262</v>
      </c>
      <c r="E866" s="16">
        <v>238</v>
      </c>
      <c r="G866" s="16">
        <v>366</v>
      </c>
      <c r="H866" s="16">
        <v>138</v>
      </c>
      <c r="J866" s="16">
        <v>39</v>
      </c>
      <c r="K866" s="16">
        <v>51</v>
      </c>
      <c r="L866" s="16">
        <v>91</v>
      </c>
      <c r="M866" s="16">
        <v>36</v>
      </c>
      <c r="N866" s="16">
        <v>16</v>
      </c>
      <c r="O866" s="16">
        <v>49</v>
      </c>
      <c r="P866" s="16">
        <v>78</v>
      </c>
      <c r="Q866" s="16">
        <v>37</v>
      </c>
      <c r="R866" s="16">
        <v>45</v>
      </c>
      <c r="S866" s="16">
        <v>14</v>
      </c>
      <c r="T866" s="16">
        <v>32</v>
      </c>
      <c r="U866" s="16">
        <v>13</v>
      </c>
      <c r="W866" s="16">
        <v>216</v>
      </c>
      <c r="X866" s="16">
        <v>88</v>
      </c>
      <c r="Y866" s="16">
        <v>79</v>
      </c>
      <c r="Z866" s="16">
        <v>45</v>
      </c>
      <c r="AA866" s="16">
        <v>24</v>
      </c>
      <c r="AB866" s="16">
        <v>15</v>
      </c>
      <c r="AC866" s="16">
        <v>19</v>
      </c>
      <c r="AD866" s="16">
        <v>5</v>
      </c>
      <c r="AE866" s="16">
        <v>10</v>
      </c>
      <c r="AG866" s="16">
        <v>486</v>
      </c>
      <c r="AH866" s="16">
        <v>15</v>
      </c>
    </row>
    <row r="867" spans="2:34" x14ac:dyDescent="0.35">
      <c r="B867" s="17" t="s">
        <v>93</v>
      </c>
      <c r="C867" s="18">
        <v>0.31290504574759431</v>
      </c>
      <c r="D867" s="18">
        <v>0.3039702121391617</v>
      </c>
      <c r="E867" s="18">
        <v>0.32431827143175768</v>
      </c>
      <c r="G867" s="18">
        <v>0.29700496317576469</v>
      </c>
      <c r="H867" s="18">
        <v>0.35524728481298062</v>
      </c>
      <c r="J867" s="18">
        <v>0.3411654968225929</v>
      </c>
      <c r="K867" s="18">
        <v>0.26944261591686408</v>
      </c>
      <c r="L867" s="18">
        <v>0.31676357566018609</v>
      </c>
      <c r="M867" s="18">
        <v>0.30081767695909578</v>
      </c>
      <c r="N867" s="18">
        <v>0.36071939648529727</v>
      </c>
      <c r="O867" s="18">
        <v>0.32064992138155007</v>
      </c>
      <c r="P867" s="18">
        <v>0.31437678750803122</v>
      </c>
      <c r="Q867" s="18">
        <v>0.28555057281447371</v>
      </c>
      <c r="R867" s="18">
        <v>0.20386155166086109</v>
      </c>
      <c r="S867" s="18">
        <v>0.38573987795279358</v>
      </c>
      <c r="T867" s="18">
        <v>0.37468040250034867</v>
      </c>
      <c r="U867" s="18">
        <v>0.53306044950857279</v>
      </c>
      <c r="W867" s="18">
        <v>0.27045878083442298</v>
      </c>
      <c r="X867" s="18">
        <v>0.33286666001487369</v>
      </c>
      <c r="Y867" s="18">
        <v>0.32685660947111128</v>
      </c>
      <c r="Z867" s="18">
        <v>0.33350028214376942</v>
      </c>
      <c r="AA867" s="18">
        <v>0.38483042702940379</v>
      </c>
      <c r="AB867" s="18">
        <v>0.2114864810707795</v>
      </c>
      <c r="AC867" s="18">
        <v>0.52147727964917623</v>
      </c>
      <c r="AD867" s="18">
        <v>0.2166108411134009</v>
      </c>
      <c r="AE867" s="18">
        <v>0.38416989208775948</v>
      </c>
      <c r="AG867" s="18">
        <v>0.31056217733130742</v>
      </c>
      <c r="AH867" s="18">
        <v>0.33122115206364761</v>
      </c>
    </row>
    <row r="868" spans="2:34" x14ac:dyDescent="0.35">
      <c r="B868" s="17" t="s">
        <v>286</v>
      </c>
      <c r="C868" s="18">
        <v>0.34830068848904322</v>
      </c>
      <c r="D868" s="18">
        <v>0.3483223862667566</v>
      </c>
      <c r="E868" s="18">
        <v>0.35402519508003583</v>
      </c>
      <c r="G868" s="18">
        <v>0.31525344752343598</v>
      </c>
      <c r="H868" s="18">
        <v>0.43630615456733363</v>
      </c>
      <c r="J868" s="18">
        <v>0.37642361275581743</v>
      </c>
      <c r="K868" s="18">
        <v>0.42047775287812822</v>
      </c>
      <c r="L868" s="18">
        <v>0.34723932400696789</v>
      </c>
      <c r="M868" s="18">
        <v>0.32361071445405137</v>
      </c>
      <c r="N868" s="18">
        <v>0.175167926306765</v>
      </c>
      <c r="O868" s="18">
        <v>0.41844076706425021</v>
      </c>
      <c r="P868" s="18">
        <v>0.29504085352500098</v>
      </c>
      <c r="Q868" s="18">
        <v>0.40262657096739668</v>
      </c>
      <c r="R868" s="18">
        <v>0.3766623787850637</v>
      </c>
      <c r="S868" s="18">
        <v>0.36106063250788928</v>
      </c>
      <c r="T868" s="18">
        <v>0.2635314219842958</v>
      </c>
      <c r="U868" s="18">
        <v>0.26693955049142731</v>
      </c>
      <c r="W868" s="18">
        <v>0.26937919346574057</v>
      </c>
      <c r="X868" s="18">
        <v>0.30482774738476598</v>
      </c>
      <c r="Y868" s="18">
        <v>0.40253073672413497</v>
      </c>
      <c r="Z868" s="18">
        <v>0.44011434829697821</v>
      </c>
      <c r="AA868" s="18">
        <v>0.51117846279484425</v>
      </c>
      <c r="AB868" s="18">
        <v>0.51683149437424458</v>
      </c>
      <c r="AC868" s="18">
        <v>0.44052743670157257</v>
      </c>
      <c r="AD868" s="18">
        <v>0.78338915888659899</v>
      </c>
      <c r="AE868" s="18">
        <v>0.55541814078484941</v>
      </c>
      <c r="AG868" s="18">
        <v>0.33952828368996152</v>
      </c>
      <c r="AH868" s="18">
        <v>0.62745709123431748</v>
      </c>
    </row>
    <row r="869" spans="2:34" x14ac:dyDescent="0.35">
      <c r="B869" s="17" t="s">
        <v>287</v>
      </c>
      <c r="C869" s="18">
        <v>0.14522743890869111</v>
      </c>
      <c r="D869" s="18">
        <v>0.17738597893145591</v>
      </c>
      <c r="E869" s="18">
        <v>0.10774526739443641</v>
      </c>
      <c r="G869" s="18">
        <v>0.14821615197239441</v>
      </c>
      <c r="H869" s="18">
        <v>0.1372684360249341</v>
      </c>
      <c r="J869" s="18">
        <v>0.12601551335105879</v>
      </c>
      <c r="K869" s="18">
        <v>0.17223827961335139</v>
      </c>
      <c r="L869" s="18">
        <v>0.1668795337257174</v>
      </c>
      <c r="M869" s="18">
        <v>7.0305441327115067E-2</v>
      </c>
      <c r="N869" s="18">
        <v>0.18719023359607781</v>
      </c>
      <c r="O869" s="18">
        <v>0.1006986146538956</v>
      </c>
      <c r="P869" s="18">
        <v>0.1186433086313579</v>
      </c>
      <c r="Q869" s="18">
        <v>0.20697863113669321</v>
      </c>
      <c r="R869" s="18">
        <v>0.16621176653733119</v>
      </c>
      <c r="S869" s="18">
        <v>9.1409387842991727E-2</v>
      </c>
      <c r="T869" s="18">
        <v>0.19685959025935271</v>
      </c>
      <c r="U869" s="18">
        <v>0.11102014983619091</v>
      </c>
      <c r="W869" s="18">
        <v>0.16807147200008279</v>
      </c>
      <c r="X869" s="18">
        <v>0.16519416641655041</v>
      </c>
      <c r="Y869" s="18">
        <v>0.12146246232298839</v>
      </c>
      <c r="Z869" s="18">
        <v>0.17620064466984769</v>
      </c>
      <c r="AA869" s="18">
        <v>3.4419681769433073E-2</v>
      </c>
      <c r="AB869" s="18">
        <v>0.27168202455497592</v>
      </c>
      <c r="AC869" s="18">
        <v>0</v>
      </c>
      <c r="AD869" s="18">
        <v>0</v>
      </c>
      <c r="AE869" s="18">
        <v>0</v>
      </c>
      <c r="AG869" s="18">
        <v>0.150538804907733</v>
      </c>
      <c r="AH869" s="18">
        <v>0</v>
      </c>
    </row>
    <row r="870" spans="2:34" x14ac:dyDescent="0.35">
      <c r="B870" s="17" t="s">
        <v>288</v>
      </c>
      <c r="C870" s="18">
        <v>0.12555105282005061</v>
      </c>
      <c r="D870" s="18">
        <v>0.11248662876537879</v>
      </c>
      <c r="E870" s="18">
        <v>0.13672938449802169</v>
      </c>
      <c r="G870" s="18">
        <v>0.15917359375043519</v>
      </c>
      <c r="H870" s="18">
        <v>3.6013551387046448E-2</v>
      </c>
      <c r="J870" s="18">
        <v>9.1885788224309276E-2</v>
      </c>
      <c r="K870" s="18">
        <v>0.11027308127332509</v>
      </c>
      <c r="L870" s="18">
        <v>0.1062171556950243</v>
      </c>
      <c r="M870" s="18">
        <v>0.1664902400898664</v>
      </c>
      <c r="N870" s="18">
        <v>0.14039267519705831</v>
      </c>
      <c r="O870" s="18">
        <v>0.1047706041708322</v>
      </c>
      <c r="P870" s="18">
        <v>0.17194413437877271</v>
      </c>
      <c r="Q870" s="18">
        <v>0.1048442250814358</v>
      </c>
      <c r="R870" s="18">
        <v>0.14184087608183901</v>
      </c>
      <c r="S870" s="18">
        <v>0.1119732753717009</v>
      </c>
      <c r="T870" s="18">
        <v>0.13299758025265301</v>
      </c>
      <c r="U870" s="18">
        <v>8.8979850163809091E-2</v>
      </c>
      <c r="W870" s="18">
        <v>0.19019391505696759</v>
      </c>
      <c r="X870" s="18">
        <v>0.13212328712674601</v>
      </c>
      <c r="Y870" s="18">
        <v>0.103673960981393</v>
      </c>
      <c r="Z870" s="18">
        <v>1.7587902965356391E-2</v>
      </c>
      <c r="AA870" s="18">
        <v>3.8503575478674029E-2</v>
      </c>
      <c r="AB870" s="18">
        <v>0</v>
      </c>
      <c r="AC870" s="18">
        <v>0</v>
      </c>
      <c r="AD870" s="18">
        <v>0</v>
      </c>
      <c r="AE870" s="18">
        <v>6.0411967127390741E-2</v>
      </c>
      <c r="AG870" s="18">
        <v>0.12886743651932939</v>
      </c>
      <c r="AH870" s="18">
        <v>4.1321756702035008E-2</v>
      </c>
    </row>
    <row r="871" spans="2:34" x14ac:dyDescent="0.35">
      <c r="B871" s="17" t="s">
        <v>66</v>
      </c>
      <c r="C871" s="18">
        <v>6.8015774034620849E-2</v>
      </c>
      <c r="D871" s="18">
        <v>5.7834793897246897E-2</v>
      </c>
      <c r="E871" s="18">
        <v>7.7181881595748403E-2</v>
      </c>
      <c r="G871" s="18">
        <v>8.0351843577969831E-2</v>
      </c>
      <c r="H871" s="18">
        <v>3.5164573207705323E-2</v>
      </c>
      <c r="J871" s="18">
        <v>6.4509588846221655E-2</v>
      </c>
      <c r="K871" s="18">
        <v>2.756827031833127E-2</v>
      </c>
      <c r="L871" s="18">
        <v>6.2900410912104007E-2</v>
      </c>
      <c r="M871" s="18">
        <v>0.13877592716987119</v>
      </c>
      <c r="N871" s="18">
        <v>0.13652976841480141</v>
      </c>
      <c r="O871" s="18">
        <v>5.5440092729471577E-2</v>
      </c>
      <c r="P871" s="18">
        <v>9.9994915956837363E-2</v>
      </c>
      <c r="Q871" s="18">
        <v>0</v>
      </c>
      <c r="R871" s="18">
        <v>0.1114234269349047</v>
      </c>
      <c r="S871" s="18">
        <v>4.9816826324624391E-2</v>
      </c>
      <c r="T871" s="18">
        <v>3.1931005003349867E-2</v>
      </c>
      <c r="U871" s="18">
        <v>0</v>
      </c>
      <c r="W871" s="18">
        <v>0.101896638642786</v>
      </c>
      <c r="X871" s="18">
        <v>6.4988139057063965E-2</v>
      </c>
      <c r="Y871" s="18">
        <v>4.5476230500372389E-2</v>
      </c>
      <c r="Z871" s="18">
        <v>3.2596821924048419E-2</v>
      </c>
      <c r="AA871" s="18">
        <v>3.1067852927644801E-2</v>
      </c>
      <c r="AB871" s="18">
        <v>0</v>
      </c>
      <c r="AC871" s="18">
        <v>3.7995283649251067E-2</v>
      </c>
      <c r="AD871" s="18">
        <v>0</v>
      </c>
      <c r="AE871" s="18">
        <v>0</v>
      </c>
      <c r="AG871" s="18">
        <v>7.0503297551668717E-2</v>
      </c>
      <c r="AH871" s="18">
        <v>0</v>
      </c>
    </row>
    <row r="873" spans="2:34" ht="159.5" x14ac:dyDescent="0.35">
      <c r="B873" s="14" t="s">
        <v>289</v>
      </c>
    </row>
    <row r="874" spans="2:34" x14ac:dyDescent="0.35">
      <c r="B874" s="15" t="s">
        <v>18</v>
      </c>
    </row>
    <row r="875" spans="2:34" x14ac:dyDescent="0.35">
      <c r="B875" s="11" t="s">
        <v>59</v>
      </c>
      <c r="C875" s="16">
        <v>501</v>
      </c>
      <c r="D875" s="16">
        <v>264</v>
      </c>
      <c r="E875" s="16">
        <v>233</v>
      </c>
      <c r="G875" s="16">
        <v>355</v>
      </c>
      <c r="H875" s="16">
        <v>146</v>
      </c>
      <c r="J875" s="16">
        <v>48</v>
      </c>
      <c r="K875" s="16">
        <v>37</v>
      </c>
      <c r="L875" s="16">
        <v>103</v>
      </c>
      <c r="M875" s="16">
        <v>43</v>
      </c>
      <c r="N875" s="16">
        <v>21</v>
      </c>
      <c r="O875" s="16">
        <v>39</v>
      </c>
      <c r="P875" s="16">
        <v>59</v>
      </c>
      <c r="Q875" s="16">
        <v>39</v>
      </c>
      <c r="R875" s="16">
        <v>54</v>
      </c>
      <c r="S875" s="16">
        <v>19</v>
      </c>
      <c r="T875" s="16">
        <v>29</v>
      </c>
      <c r="U875" s="16">
        <v>10</v>
      </c>
      <c r="W875" s="16">
        <v>217</v>
      </c>
      <c r="X875" s="16">
        <v>72</v>
      </c>
      <c r="Y875" s="16">
        <v>67</v>
      </c>
      <c r="Z875" s="16">
        <v>52</v>
      </c>
      <c r="AA875" s="16">
        <v>28</v>
      </c>
      <c r="AB875" s="16">
        <v>18</v>
      </c>
      <c r="AC875" s="16">
        <v>24</v>
      </c>
      <c r="AD875" s="16">
        <v>6</v>
      </c>
      <c r="AE875" s="16">
        <v>14</v>
      </c>
      <c r="AG875" s="16">
        <v>478</v>
      </c>
      <c r="AH875" s="16">
        <v>20</v>
      </c>
    </row>
    <row r="876" spans="2:34" x14ac:dyDescent="0.35">
      <c r="B876" s="12" t="s">
        <v>60</v>
      </c>
      <c r="C876" s="16">
        <v>504</v>
      </c>
      <c r="D876" s="16">
        <v>262</v>
      </c>
      <c r="E876" s="16">
        <v>238</v>
      </c>
      <c r="G876" s="16">
        <v>366</v>
      </c>
      <c r="H876" s="16">
        <v>138</v>
      </c>
      <c r="J876" s="16">
        <v>39</v>
      </c>
      <c r="K876" s="16">
        <v>51</v>
      </c>
      <c r="L876" s="16">
        <v>91</v>
      </c>
      <c r="M876" s="16">
        <v>36</v>
      </c>
      <c r="N876" s="16">
        <v>16</v>
      </c>
      <c r="O876" s="16">
        <v>49</v>
      </c>
      <c r="P876" s="16">
        <v>78</v>
      </c>
      <c r="Q876" s="16">
        <v>37</v>
      </c>
      <c r="R876" s="16">
        <v>45</v>
      </c>
      <c r="S876" s="16">
        <v>14</v>
      </c>
      <c r="T876" s="16">
        <v>32</v>
      </c>
      <c r="U876" s="16">
        <v>13</v>
      </c>
      <c r="W876" s="16">
        <v>216</v>
      </c>
      <c r="X876" s="16">
        <v>88</v>
      </c>
      <c r="Y876" s="16">
        <v>79</v>
      </c>
      <c r="Z876" s="16">
        <v>45</v>
      </c>
      <c r="AA876" s="16">
        <v>24</v>
      </c>
      <c r="AB876" s="16">
        <v>15</v>
      </c>
      <c r="AC876" s="16">
        <v>19</v>
      </c>
      <c r="AD876" s="16">
        <v>5</v>
      </c>
      <c r="AE876" s="16">
        <v>10</v>
      </c>
      <c r="AG876" s="16">
        <v>486</v>
      </c>
      <c r="AH876" s="16">
        <v>15</v>
      </c>
    </row>
    <row r="877" spans="2:34" x14ac:dyDescent="0.35">
      <c r="B877" s="17" t="s">
        <v>290</v>
      </c>
      <c r="C877" s="18">
        <v>0.17435955991469351</v>
      </c>
      <c r="D877" s="18">
        <v>0.16165088234212049</v>
      </c>
      <c r="E877" s="18">
        <v>0.19122811801034631</v>
      </c>
      <c r="G877" s="18">
        <v>0.18758545028270479</v>
      </c>
      <c r="H877" s="18">
        <v>0.13913874836953141</v>
      </c>
      <c r="J877" s="18">
        <v>0.20217931938617559</v>
      </c>
      <c r="K877" s="18">
        <v>0.16768703112813099</v>
      </c>
      <c r="L877" s="18">
        <v>0.1698788366850626</v>
      </c>
      <c r="M877" s="18">
        <v>0.2145833585670063</v>
      </c>
      <c r="N877" s="18">
        <v>0.30010594435166421</v>
      </c>
      <c r="O877" s="18">
        <v>0.1706207952862939</v>
      </c>
      <c r="P877" s="18">
        <v>0.13714602115315239</v>
      </c>
      <c r="Q877" s="18">
        <v>0.18500586249492609</v>
      </c>
      <c r="R877" s="18">
        <v>5.7980441220443733E-2</v>
      </c>
      <c r="S877" s="18">
        <v>0.17001759201564889</v>
      </c>
      <c r="T877" s="18">
        <v>0.2047688968924673</v>
      </c>
      <c r="U877" s="18">
        <v>0.42204029967238188</v>
      </c>
      <c r="W877" s="18">
        <v>0.19038462239804929</v>
      </c>
      <c r="X877" s="18">
        <v>0.18116443574220681</v>
      </c>
      <c r="Y877" s="18">
        <v>0.16023487040827211</v>
      </c>
      <c r="Z877" s="18">
        <v>0.237383110851874</v>
      </c>
      <c r="AA877" s="18">
        <v>0.1110296278259752</v>
      </c>
      <c r="AB877" s="18">
        <v>5.2255413466353692E-2</v>
      </c>
      <c r="AC877" s="18">
        <v>0.18086900214953849</v>
      </c>
      <c r="AD877" s="18">
        <v>0.12281323737995981</v>
      </c>
      <c r="AE877" s="18">
        <v>0</v>
      </c>
      <c r="AG877" s="18">
        <v>0.17953855760278259</v>
      </c>
      <c r="AH877" s="18">
        <v>3.8809041587053221E-2</v>
      </c>
    </row>
    <row r="878" spans="2:34" x14ac:dyDescent="0.35">
      <c r="B878" s="17" t="s">
        <v>291</v>
      </c>
      <c r="C878" s="18">
        <v>0.29380571109456738</v>
      </c>
      <c r="D878" s="18">
        <v>0.26441830348920192</v>
      </c>
      <c r="E878" s="18">
        <v>0.324255224111138</v>
      </c>
      <c r="G878" s="18">
        <v>0.2838256750229522</v>
      </c>
      <c r="H878" s="18">
        <v>0.32038274749148482</v>
      </c>
      <c r="J878" s="18">
        <v>0.25503601447898072</v>
      </c>
      <c r="K878" s="18">
        <v>0.34329407467205381</v>
      </c>
      <c r="L878" s="18">
        <v>0.32078546044041079</v>
      </c>
      <c r="M878" s="18">
        <v>0.31240093355258769</v>
      </c>
      <c r="N878" s="18">
        <v>0.1391722389625101</v>
      </c>
      <c r="O878" s="18">
        <v>0.28557456727487962</v>
      </c>
      <c r="P878" s="18">
        <v>0.25830714565010893</v>
      </c>
      <c r="Q878" s="18">
        <v>0.3263151204916826</v>
      </c>
      <c r="R878" s="18">
        <v>0.36288028971469871</v>
      </c>
      <c r="S878" s="18">
        <v>0.26553911226176907</v>
      </c>
      <c r="T878" s="18">
        <v>0.22058751015869649</v>
      </c>
      <c r="U878" s="18">
        <v>0.28897985016380912</v>
      </c>
      <c r="W878" s="18">
        <v>0.28219575009411552</v>
      </c>
      <c r="X878" s="18">
        <v>0.27100213006786528</v>
      </c>
      <c r="Y878" s="18">
        <v>0.23828287756601921</v>
      </c>
      <c r="Z878" s="18">
        <v>0.28285438686268582</v>
      </c>
      <c r="AA878" s="18">
        <v>0.47097899866133602</v>
      </c>
      <c r="AB878" s="18">
        <v>0.46904032533466578</v>
      </c>
      <c r="AC878" s="18">
        <v>0.35654325238114443</v>
      </c>
      <c r="AD878" s="18">
        <v>0.1269981222303096</v>
      </c>
      <c r="AE878" s="18">
        <v>0.40270547531913398</v>
      </c>
      <c r="AG878" s="18">
        <v>0.29124702302079958</v>
      </c>
      <c r="AH878" s="18">
        <v>0.31558182024621179</v>
      </c>
    </row>
    <row r="879" spans="2:34" x14ac:dyDescent="0.35">
      <c r="B879" s="17" t="s">
        <v>125</v>
      </c>
      <c r="C879" s="18">
        <v>0.35300033622334248</v>
      </c>
      <c r="D879" s="18">
        <v>0.39488071085426102</v>
      </c>
      <c r="E879" s="18">
        <v>0.30296823674926859</v>
      </c>
      <c r="G879" s="18">
        <v>0.37643144269185258</v>
      </c>
      <c r="H879" s="18">
        <v>0.29060282934410597</v>
      </c>
      <c r="J879" s="18">
        <v>0.28356505298804441</v>
      </c>
      <c r="K879" s="18">
        <v>0.28179240636914732</v>
      </c>
      <c r="L879" s="18">
        <v>0.32152172144301649</v>
      </c>
      <c r="M879" s="18">
        <v>0.36195409363052972</v>
      </c>
      <c r="N879" s="18">
        <v>0.37009160334712887</v>
      </c>
      <c r="O879" s="18">
        <v>0.3204229908133136</v>
      </c>
      <c r="P879" s="18">
        <v>0.31821677951170318</v>
      </c>
      <c r="Q879" s="18">
        <v>0.43546205660481802</v>
      </c>
      <c r="R879" s="18">
        <v>0.48636767248899038</v>
      </c>
      <c r="S879" s="18">
        <v>0.46892177547646169</v>
      </c>
      <c r="T879" s="18">
        <v>0.44908746553402418</v>
      </c>
      <c r="U879" s="18">
        <v>0.28897985016380912</v>
      </c>
      <c r="W879" s="18">
        <v>0.35608671086226062</v>
      </c>
      <c r="X879" s="18">
        <v>0.36835815914047643</v>
      </c>
      <c r="Y879" s="18">
        <v>0.39588865264708423</v>
      </c>
      <c r="Z879" s="18">
        <v>0.41703039073354631</v>
      </c>
      <c r="AA879" s="18">
        <v>0.31793443637213242</v>
      </c>
      <c r="AB879" s="18">
        <v>0.20998124326722289</v>
      </c>
      <c r="AC879" s="18">
        <v>0.24331011116220769</v>
      </c>
      <c r="AD879" s="18">
        <v>0.2166108411134009</v>
      </c>
      <c r="AE879" s="18">
        <v>0.2025099184335214</v>
      </c>
      <c r="AG879" s="18">
        <v>0.35952269343379289</v>
      </c>
      <c r="AH879" s="18">
        <v>0.20696581672570799</v>
      </c>
    </row>
    <row r="880" spans="2:34" x14ac:dyDescent="0.35">
      <c r="B880" s="17" t="s">
        <v>292</v>
      </c>
      <c r="C880" s="18">
        <v>8.5111518473413472E-2</v>
      </c>
      <c r="D880" s="18">
        <v>9.431873697970021E-2</v>
      </c>
      <c r="E880" s="18">
        <v>7.6380035792099538E-2</v>
      </c>
      <c r="G880" s="18">
        <v>4.6791637794955758E-2</v>
      </c>
      <c r="H880" s="18">
        <v>0.18715812994944619</v>
      </c>
      <c r="J880" s="18">
        <v>0.1236091940357029</v>
      </c>
      <c r="K880" s="18">
        <v>0.1270482308644541</v>
      </c>
      <c r="L880" s="18">
        <v>9.4618651651702745E-2</v>
      </c>
      <c r="M880" s="18">
        <v>0</v>
      </c>
      <c r="N880" s="18">
        <v>4.2934651616762513E-2</v>
      </c>
      <c r="O880" s="18">
        <v>9.598178149246829E-2</v>
      </c>
      <c r="P880" s="18">
        <v>0.1303909959927303</v>
      </c>
      <c r="Q880" s="18">
        <v>5.3216960408572787E-2</v>
      </c>
      <c r="R880" s="18">
        <v>5.7813705295488453E-2</v>
      </c>
      <c r="S880" s="18">
        <v>4.5704693921495863E-2</v>
      </c>
      <c r="T880" s="18">
        <v>6.1226263612838637E-2</v>
      </c>
      <c r="U880" s="18">
        <v>0</v>
      </c>
      <c r="W880" s="18">
        <v>3.4239773131355629E-2</v>
      </c>
      <c r="X880" s="18">
        <v>8.6258725590880811E-2</v>
      </c>
      <c r="Y880" s="18">
        <v>0.16506303241871981</v>
      </c>
      <c r="Z880" s="18">
        <v>3.7687886163346188E-2</v>
      </c>
      <c r="AA880" s="18">
        <v>0.1000569371405564</v>
      </c>
      <c r="AB880" s="18">
        <v>0.18216238188522149</v>
      </c>
      <c r="AC880" s="18">
        <v>0.1063038505065883</v>
      </c>
      <c r="AD880" s="18">
        <v>0.53357779927632976</v>
      </c>
      <c r="AE880" s="18">
        <v>0.33804620179109968</v>
      </c>
      <c r="AG880" s="18">
        <v>7.5883716088650494E-2</v>
      </c>
      <c r="AH880" s="18">
        <v>0.39983427985397402</v>
      </c>
    </row>
    <row r="881" spans="2:34" x14ac:dyDescent="0.35">
      <c r="B881" s="17" t="s">
        <v>293</v>
      </c>
      <c r="C881" s="18">
        <v>3.9169004911862072E-2</v>
      </c>
      <c r="D881" s="18">
        <v>4.6414540651630212E-2</v>
      </c>
      <c r="E881" s="18">
        <v>3.1838886866084937E-2</v>
      </c>
      <c r="G881" s="18">
        <v>3.754744809024449E-2</v>
      </c>
      <c r="H881" s="18">
        <v>4.3487243278792713E-2</v>
      </c>
      <c r="J881" s="18">
        <v>1.48439285222478E-2</v>
      </c>
      <c r="K881" s="18">
        <v>2.5041716329551211E-2</v>
      </c>
      <c r="L881" s="18">
        <v>5.3572295681768939E-2</v>
      </c>
      <c r="M881" s="18">
        <v>2.2212322849975191E-2</v>
      </c>
      <c r="N881" s="18">
        <v>0.14769556172193399</v>
      </c>
      <c r="O881" s="18">
        <v>3.0774837008791269E-2</v>
      </c>
      <c r="P881" s="18">
        <v>7.1949218421935274E-2</v>
      </c>
      <c r="Q881" s="18">
        <v>0</v>
      </c>
      <c r="R881" s="18">
        <v>3.4957891280378489E-2</v>
      </c>
      <c r="S881" s="18">
        <v>0</v>
      </c>
      <c r="T881" s="18">
        <v>3.2398858798623691E-2</v>
      </c>
      <c r="U881" s="18">
        <v>0</v>
      </c>
      <c r="W881" s="18">
        <v>3.057235720938091E-2</v>
      </c>
      <c r="X881" s="18">
        <v>7.5453516832872769E-2</v>
      </c>
      <c r="Y881" s="18">
        <v>2.7020377973269959E-2</v>
      </c>
      <c r="Z881" s="18">
        <v>0</v>
      </c>
      <c r="AA881" s="18">
        <v>0</v>
      </c>
      <c r="AB881" s="18">
        <v>8.6560636046536091E-2</v>
      </c>
      <c r="AC881" s="18">
        <v>7.497850015127E-2</v>
      </c>
      <c r="AD881" s="18">
        <v>0</v>
      </c>
      <c r="AE881" s="18">
        <v>5.6738404456244632E-2</v>
      </c>
      <c r="AG881" s="18">
        <v>3.7258955752424723E-2</v>
      </c>
      <c r="AH881" s="18">
        <v>3.8809041587053221E-2</v>
      </c>
    </row>
    <row r="882" spans="2:34" x14ac:dyDescent="0.35">
      <c r="B882" s="17" t="s">
        <v>66</v>
      </c>
      <c r="C882" s="18">
        <v>5.4553869382121152E-2</v>
      </c>
      <c r="D882" s="18">
        <v>3.8316825683086149E-2</v>
      </c>
      <c r="E882" s="18">
        <v>7.3329498471062723E-2</v>
      </c>
      <c r="G882" s="18">
        <v>6.7818346117290387E-2</v>
      </c>
      <c r="H882" s="18">
        <v>1.923030156663889E-2</v>
      </c>
      <c r="J882" s="18">
        <v>0.1207664905888487</v>
      </c>
      <c r="K882" s="18">
        <v>5.5136540636662533E-2</v>
      </c>
      <c r="L882" s="18">
        <v>3.9623034098038121E-2</v>
      </c>
      <c r="M882" s="18">
        <v>8.8849291399900776E-2</v>
      </c>
      <c r="N882" s="18">
        <v>0</v>
      </c>
      <c r="O882" s="18">
        <v>9.6625028124252943E-2</v>
      </c>
      <c r="P882" s="18">
        <v>8.3989839270369931E-2</v>
      </c>
      <c r="Q882" s="18">
        <v>0</v>
      </c>
      <c r="R882" s="18">
        <v>0</v>
      </c>
      <c r="S882" s="18">
        <v>4.9816826324624391E-2</v>
      </c>
      <c r="T882" s="18">
        <v>3.1931005003349867E-2</v>
      </c>
      <c r="U882" s="18">
        <v>0</v>
      </c>
      <c r="W882" s="18">
        <v>0.10652078630483799</v>
      </c>
      <c r="X882" s="18">
        <v>1.776303262569796E-2</v>
      </c>
      <c r="Y882" s="18">
        <v>1.351018898663498E-2</v>
      </c>
      <c r="Z882" s="18">
        <v>2.5044225388547819E-2</v>
      </c>
      <c r="AA882" s="18">
        <v>0</v>
      </c>
      <c r="AB882" s="18">
        <v>0</v>
      </c>
      <c r="AC882" s="18">
        <v>3.7995283649251067E-2</v>
      </c>
      <c r="AD882" s="18">
        <v>0</v>
      </c>
      <c r="AE882" s="18">
        <v>0</v>
      </c>
      <c r="AG882" s="18">
        <v>5.6549054101549749E-2</v>
      </c>
      <c r="AH882" s="18">
        <v>0</v>
      </c>
    </row>
    <row r="884" spans="2:34" ht="159.5" x14ac:dyDescent="0.35">
      <c r="B884" s="14" t="s">
        <v>294</v>
      </c>
    </row>
    <row r="885" spans="2:34" x14ac:dyDescent="0.35">
      <c r="B885" s="15" t="s">
        <v>18</v>
      </c>
    </row>
    <row r="886" spans="2:34" x14ac:dyDescent="0.35">
      <c r="B886" s="11" t="s">
        <v>59</v>
      </c>
      <c r="C886" s="16">
        <v>501</v>
      </c>
      <c r="D886" s="16">
        <v>264</v>
      </c>
      <c r="E886" s="16">
        <v>233</v>
      </c>
      <c r="G886" s="16">
        <v>355</v>
      </c>
      <c r="H886" s="16">
        <v>146</v>
      </c>
      <c r="J886" s="16">
        <v>48</v>
      </c>
      <c r="K886" s="16">
        <v>37</v>
      </c>
      <c r="L886" s="16">
        <v>103</v>
      </c>
      <c r="M886" s="16">
        <v>43</v>
      </c>
      <c r="N886" s="16">
        <v>21</v>
      </c>
      <c r="O886" s="16">
        <v>39</v>
      </c>
      <c r="P886" s="16">
        <v>59</v>
      </c>
      <c r="Q886" s="16">
        <v>39</v>
      </c>
      <c r="R886" s="16">
        <v>54</v>
      </c>
      <c r="S886" s="16">
        <v>19</v>
      </c>
      <c r="T886" s="16">
        <v>29</v>
      </c>
      <c r="U886" s="16">
        <v>10</v>
      </c>
      <c r="W886" s="16">
        <v>217</v>
      </c>
      <c r="X886" s="16">
        <v>72</v>
      </c>
      <c r="Y886" s="16">
        <v>67</v>
      </c>
      <c r="Z886" s="16">
        <v>52</v>
      </c>
      <c r="AA886" s="16">
        <v>28</v>
      </c>
      <c r="AB886" s="16">
        <v>18</v>
      </c>
      <c r="AC886" s="16">
        <v>24</v>
      </c>
      <c r="AD886" s="16">
        <v>6</v>
      </c>
      <c r="AE886" s="16">
        <v>14</v>
      </c>
      <c r="AG886" s="16">
        <v>478</v>
      </c>
      <c r="AH886" s="16">
        <v>20</v>
      </c>
    </row>
    <row r="887" spans="2:34" x14ac:dyDescent="0.35">
      <c r="B887" s="12" t="s">
        <v>60</v>
      </c>
      <c r="C887" s="16">
        <v>504</v>
      </c>
      <c r="D887" s="16">
        <v>262</v>
      </c>
      <c r="E887" s="16">
        <v>238</v>
      </c>
      <c r="G887" s="16">
        <v>366</v>
      </c>
      <c r="H887" s="16">
        <v>138</v>
      </c>
      <c r="J887" s="16">
        <v>39</v>
      </c>
      <c r="K887" s="16">
        <v>51</v>
      </c>
      <c r="L887" s="16">
        <v>91</v>
      </c>
      <c r="M887" s="16">
        <v>36</v>
      </c>
      <c r="N887" s="16">
        <v>16</v>
      </c>
      <c r="O887" s="16">
        <v>49</v>
      </c>
      <c r="P887" s="16">
        <v>78</v>
      </c>
      <c r="Q887" s="16">
        <v>37</v>
      </c>
      <c r="R887" s="16">
        <v>45</v>
      </c>
      <c r="S887" s="16">
        <v>14</v>
      </c>
      <c r="T887" s="16">
        <v>32</v>
      </c>
      <c r="U887" s="16">
        <v>13</v>
      </c>
      <c r="W887" s="16">
        <v>216</v>
      </c>
      <c r="X887" s="16">
        <v>88</v>
      </c>
      <c r="Y887" s="16">
        <v>79</v>
      </c>
      <c r="Z887" s="16">
        <v>45</v>
      </c>
      <c r="AA887" s="16">
        <v>24</v>
      </c>
      <c r="AB887" s="16">
        <v>15</v>
      </c>
      <c r="AC887" s="16">
        <v>19</v>
      </c>
      <c r="AD887" s="16">
        <v>5</v>
      </c>
      <c r="AE887" s="16">
        <v>10</v>
      </c>
      <c r="AG887" s="16">
        <v>486</v>
      </c>
      <c r="AH887" s="16">
        <v>15</v>
      </c>
    </row>
    <row r="888" spans="2:34" x14ac:dyDescent="0.35">
      <c r="B888" s="17" t="s">
        <v>290</v>
      </c>
      <c r="C888" s="18">
        <v>0.20305856973286179</v>
      </c>
      <c r="D888" s="18">
        <v>0.19115588001091399</v>
      </c>
      <c r="E888" s="18">
        <v>0.21951347221377349</v>
      </c>
      <c r="G888" s="18">
        <v>0.20551342152422511</v>
      </c>
      <c r="H888" s="18">
        <v>0.19652125013402211</v>
      </c>
      <c r="J888" s="18">
        <v>0.19239836663416979</v>
      </c>
      <c r="K888" s="18">
        <v>0.252667466325735</v>
      </c>
      <c r="L888" s="18">
        <v>0.2016905270985625</v>
      </c>
      <c r="M888" s="18">
        <v>0.1848333490926517</v>
      </c>
      <c r="N888" s="18">
        <v>0.3469035027506836</v>
      </c>
      <c r="O888" s="18">
        <v>0.12332627860340151</v>
      </c>
      <c r="P888" s="18">
        <v>0.25363235900359088</v>
      </c>
      <c r="Q888" s="18">
        <v>0.20357457575321761</v>
      </c>
      <c r="R888" s="18">
        <v>0.1097446011970287</v>
      </c>
      <c r="S888" s="18">
        <v>0.23217404106272541</v>
      </c>
      <c r="T888" s="18">
        <v>0.20740464328632841</v>
      </c>
      <c r="U888" s="18">
        <v>0.2</v>
      </c>
      <c r="W888" s="18">
        <v>0.24152386008904569</v>
      </c>
      <c r="X888" s="18">
        <v>0.2376892079740236</v>
      </c>
      <c r="Y888" s="18">
        <v>0.183866587027951</v>
      </c>
      <c r="Z888" s="18">
        <v>9.538227548257025E-2</v>
      </c>
      <c r="AA888" s="18">
        <v>0.12030854169149389</v>
      </c>
      <c r="AB888" s="18">
        <v>0.1030055891291508</v>
      </c>
      <c r="AC888" s="18">
        <v>0.13807226204965359</v>
      </c>
      <c r="AD888" s="18">
        <v>0</v>
      </c>
      <c r="AE888" s="18">
        <v>0.2381239772958483</v>
      </c>
      <c r="AG888" s="18">
        <v>0.20367602585692901</v>
      </c>
      <c r="AH888" s="18">
        <v>0.1628766868986565</v>
      </c>
    </row>
    <row r="889" spans="2:34" x14ac:dyDescent="0.35">
      <c r="B889" s="17" t="s">
        <v>291</v>
      </c>
      <c r="C889" s="18">
        <v>0.33705797210845512</v>
      </c>
      <c r="D889" s="18">
        <v>0.32578532352290113</v>
      </c>
      <c r="E889" s="18">
        <v>0.34827889360492098</v>
      </c>
      <c r="G889" s="18">
        <v>0.35924709535779648</v>
      </c>
      <c r="H889" s="18">
        <v>0.27796789147330619</v>
      </c>
      <c r="J889" s="18">
        <v>0.39908384425016152</v>
      </c>
      <c r="K889" s="18">
        <v>0.38954071862922562</v>
      </c>
      <c r="L889" s="18">
        <v>0.35627222504532202</v>
      </c>
      <c r="M889" s="18">
        <v>0.31076815732975771</v>
      </c>
      <c r="N889" s="18">
        <v>0.19878198396598001</v>
      </c>
      <c r="O889" s="18">
        <v>0.40011202319991729</v>
      </c>
      <c r="P889" s="18">
        <v>0.2826595676221586</v>
      </c>
      <c r="Q889" s="18">
        <v>0.29777832163378171</v>
      </c>
      <c r="R889" s="18">
        <v>0.39077258094343681</v>
      </c>
      <c r="S889" s="18">
        <v>0.3404967449791802</v>
      </c>
      <c r="T889" s="18">
        <v>0.28199098767943398</v>
      </c>
      <c r="U889" s="18">
        <v>0.2</v>
      </c>
      <c r="W889" s="18">
        <v>0.30857327132375301</v>
      </c>
      <c r="X889" s="18">
        <v>0.34034248786880339</v>
      </c>
      <c r="Y889" s="18">
        <v>0.33133475617215852</v>
      </c>
      <c r="Z889" s="18">
        <v>0.43735010706936023</v>
      </c>
      <c r="AA889" s="18">
        <v>0.39973341017531783</v>
      </c>
      <c r="AB889" s="18">
        <v>0.50088072070948342</v>
      </c>
      <c r="AC889" s="18">
        <v>0.32346470284460799</v>
      </c>
      <c r="AD889" s="18">
        <v>0.65262430339743505</v>
      </c>
      <c r="AE889" s="18">
        <v>0</v>
      </c>
      <c r="AG889" s="18">
        <v>0.34087523908552408</v>
      </c>
      <c r="AH889" s="18">
        <v>0.20622959113856551</v>
      </c>
    </row>
    <row r="890" spans="2:34" x14ac:dyDescent="0.35">
      <c r="B890" s="17" t="s">
        <v>125</v>
      </c>
      <c r="C890" s="18">
        <v>0.27546047723274703</v>
      </c>
      <c r="D890" s="18">
        <v>0.31463190480819259</v>
      </c>
      <c r="E890" s="18">
        <v>0.22713091512992289</v>
      </c>
      <c r="G890" s="18">
        <v>0.28495162353918357</v>
      </c>
      <c r="H890" s="18">
        <v>0.2501853640944226</v>
      </c>
      <c r="J890" s="18">
        <v>0.16804959425942609</v>
      </c>
      <c r="K890" s="18">
        <v>0.18315465576481571</v>
      </c>
      <c r="L890" s="18">
        <v>0.25538178082862761</v>
      </c>
      <c r="M890" s="18">
        <v>0.38987058581205369</v>
      </c>
      <c r="N890" s="18">
        <v>0.27993646629170882</v>
      </c>
      <c r="O890" s="18">
        <v>0.27516446888888962</v>
      </c>
      <c r="P890" s="18">
        <v>0.25064837796112999</v>
      </c>
      <c r="Q890" s="18">
        <v>0.38179576837213319</v>
      </c>
      <c r="R890" s="18">
        <v>0.35511379723203768</v>
      </c>
      <c r="S890" s="18">
        <v>0.37751238763347</v>
      </c>
      <c r="T890" s="18">
        <v>0.25545010747833019</v>
      </c>
      <c r="U890" s="18">
        <v>0.28897985016380912</v>
      </c>
      <c r="W890" s="18">
        <v>0.30664017274163352</v>
      </c>
      <c r="X890" s="18">
        <v>0.25360817992582019</v>
      </c>
      <c r="Y890" s="18">
        <v>0.25972171724107251</v>
      </c>
      <c r="Z890" s="18">
        <v>0.33162346624112138</v>
      </c>
      <c r="AA890" s="18">
        <v>0.24490653991251879</v>
      </c>
      <c r="AB890" s="18">
        <v>0.1069756541380721</v>
      </c>
      <c r="AC890" s="18">
        <v>0.23701474592492311</v>
      </c>
      <c r="AD890" s="18">
        <v>0</v>
      </c>
      <c r="AE890" s="18">
        <v>0.27413777642936621</v>
      </c>
      <c r="AG890" s="18">
        <v>0.27974747382872073</v>
      </c>
      <c r="AH890" s="18">
        <v>0.18751010832943221</v>
      </c>
    </row>
    <row r="891" spans="2:34" x14ac:dyDescent="0.35">
      <c r="B891" s="17" t="s">
        <v>292</v>
      </c>
      <c r="C891" s="18">
        <v>9.9790807777890442E-2</v>
      </c>
      <c r="D891" s="18">
        <v>0.10111378794502671</v>
      </c>
      <c r="E891" s="18">
        <v>9.9981305352771888E-2</v>
      </c>
      <c r="G891" s="18">
        <v>6.3159638874362239E-2</v>
      </c>
      <c r="H891" s="18">
        <v>0.19734034589826119</v>
      </c>
      <c r="J891" s="18">
        <v>0.1033552818567148</v>
      </c>
      <c r="K891" s="18">
        <v>0.15461650118278539</v>
      </c>
      <c r="L891" s="18">
        <v>0.10674448094469439</v>
      </c>
      <c r="M891" s="18">
        <v>2.0176626295615809E-2</v>
      </c>
      <c r="N891" s="18">
        <v>3.3985371794569022E-2</v>
      </c>
      <c r="O891" s="18">
        <v>0.1006986146538956</v>
      </c>
      <c r="P891" s="18">
        <v>8.5166335255717332E-2</v>
      </c>
      <c r="Q891" s="18">
        <v>9.2168746572921609E-2</v>
      </c>
      <c r="R891" s="18">
        <v>9.1092770837990902E-2</v>
      </c>
      <c r="S891" s="18">
        <v>4.9816826324624391E-2</v>
      </c>
      <c r="T891" s="18">
        <v>0.18338294491609311</v>
      </c>
      <c r="U891" s="18">
        <v>0.11102014983619091</v>
      </c>
      <c r="W891" s="18">
        <v>4.9328539066907207E-2</v>
      </c>
      <c r="X891" s="18">
        <v>7.6458041815443009E-2</v>
      </c>
      <c r="Y891" s="18">
        <v>0.16907305160519651</v>
      </c>
      <c r="Z891" s="18">
        <v>0.10153783973022371</v>
      </c>
      <c r="AA891" s="18">
        <v>0.14394938105384569</v>
      </c>
      <c r="AB891" s="18">
        <v>0.2400601972230737</v>
      </c>
      <c r="AC891" s="18">
        <v>0.18370771372375219</v>
      </c>
      <c r="AD891" s="18">
        <v>0.34737569660256479</v>
      </c>
      <c r="AE891" s="18">
        <v>0.27051597873846689</v>
      </c>
      <c r="AG891" s="18">
        <v>9.4341552276472521E-2</v>
      </c>
      <c r="AH891" s="18">
        <v>0.29480368624127151</v>
      </c>
    </row>
    <row r="892" spans="2:34" x14ac:dyDescent="0.35">
      <c r="B892" s="17" t="s">
        <v>293</v>
      </c>
      <c r="C892" s="18">
        <v>4.4228363538264551E-2</v>
      </c>
      <c r="D892" s="18">
        <v>4.4368848949148249E-2</v>
      </c>
      <c r="E892" s="18">
        <v>4.4803653837737829E-2</v>
      </c>
      <c r="G892" s="18">
        <v>3.572902671853577E-2</v>
      </c>
      <c r="H892" s="18">
        <v>6.6862268104005765E-2</v>
      </c>
      <c r="J892" s="18">
        <v>5.2163364982349997E-2</v>
      </c>
      <c r="K892" s="18">
        <v>2.002065809743829E-2</v>
      </c>
      <c r="L892" s="18">
        <v>5.192664039178805E-2</v>
      </c>
      <c r="M892" s="18">
        <v>0</v>
      </c>
      <c r="N892" s="18">
        <v>4.6797558399019439E-2</v>
      </c>
      <c r="O892" s="18">
        <v>7.603335893321532E-2</v>
      </c>
      <c r="P892" s="18">
        <v>7.1949218421935274E-2</v>
      </c>
      <c r="Q892" s="18">
        <v>0</v>
      </c>
      <c r="R892" s="18">
        <v>3.4957891280378489E-2</v>
      </c>
      <c r="S892" s="18">
        <v>0</v>
      </c>
      <c r="T892" s="18">
        <v>3.9840311636464447E-2</v>
      </c>
      <c r="U892" s="18">
        <v>0.11102014983619091</v>
      </c>
      <c r="W892" s="18">
        <v>2.6849682407408509E-2</v>
      </c>
      <c r="X892" s="18">
        <v>5.1418715143746199E-2</v>
      </c>
      <c r="Y892" s="18">
        <v>3.6132635975451043E-2</v>
      </c>
      <c r="Z892" s="18">
        <v>3.4106311476724403E-2</v>
      </c>
      <c r="AA892" s="18">
        <v>9.1102127166823796E-2</v>
      </c>
      <c r="AB892" s="18">
        <v>4.9077838800219917E-2</v>
      </c>
      <c r="AC892" s="18">
        <v>7.9745291807812035E-2</v>
      </c>
      <c r="AD892" s="18">
        <v>0</v>
      </c>
      <c r="AE892" s="18">
        <v>0.21722226753631829</v>
      </c>
      <c r="AG892" s="18">
        <v>3.9478221142049713E-2</v>
      </c>
      <c r="AH892" s="18">
        <v>0.1485799273920744</v>
      </c>
    </row>
    <row r="893" spans="2:34" x14ac:dyDescent="0.35">
      <c r="B893" s="17" t="s">
        <v>66</v>
      </c>
      <c r="C893" s="18">
        <v>4.0403809609781037E-2</v>
      </c>
      <c r="D893" s="18">
        <v>2.294425476381735E-2</v>
      </c>
      <c r="E893" s="18">
        <v>6.0291759860873068E-2</v>
      </c>
      <c r="G893" s="18">
        <v>5.1399193985896832E-2</v>
      </c>
      <c r="H893" s="18">
        <v>1.112288029598218E-2</v>
      </c>
      <c r="J893" s="18">
        <v>8.4949548017177981E-2</v>
      </c>
      <c r="K893" s="18">
        <v>0</v>
      </c>
      <c r="L893" s="18">
        <v>2.7984345691005181E-2</v>
      </c>
      <c r="M893" s="18">
        <v>9.4351281469920806E-2</v>
      </c>
      <c r="N893" s="18">
        <v>9.3595116798038877E-2</v>
      </c>
      <c r="O893" s="18">
        <v>2.4665255720680311E-2</v>
      </c>
      <c r="P893" s="18">
        <v>5.5944141735467842E-2</v>
      </c>
      <c r="Q893" s="18">
        <v>2.4682587667945462E-2</v>
      </c>
      <c r="R893" s="18">
        <v>1.8318358509127261E-2</v>
      </c>
      <c r="S893" s="18">
        <v>0</v>
      </c>
      <c r="T893" s="18">
        <v>3.1931005003349867E-2</v>
      </c>
      <c r="U893" s="18">
        <v>8.8979850163809091E-2</v>
      </c>
      <c r="W893" s="18">
        <v>6.7084474371252131E-2</v>
      </c>
      <c r="X893" s="18">
        <v>4.0483367272163617E-2</v>
      </c>
      <c r="Y893" s="18">
        <v>1.9871251978170419E-2</v>
      </c>
      <c r="Z893" s="18">
        <v>0</v>
      </c>
      <c r="AA893" s="18">
        <v>0</v>
      </c>
      <c r="AB893" s="18">
        <v>0</v>
      </c>
      <c r="AC893" s="18">
        <v>3.7995283649251067E-2</v>
      </c>
      <c r="AD893" s="18">
        <v>0</v>
      </c>
      <c r="AE893" s="18">
        <v>0</v>
      </c>
      <c r="AG893" s="18">
        <v>4.1881487810304013E-2</v>
      </c>
      <c r="AH893" s="18">
        <v>0</v>
      </c>
    </row>
    <row r="895" spans="2:34" ht="159.5" x14ac:dyDescent="0.35">
      <c r="B895" s="14" t="s">
        <v>295</v>
      </c>
    </row>
    <row r="896" spans="2:34" x14ac:dyDescent="0.35">
      <c r="B896" s="15" t="s">
        <v>18</v>
      </c>
    </row>
    <row r="897" spans="2:34" x14ac:dyDescent="0.35">
      <c r="B897" s="11" t="s">
        <v>59</v>
      </c>
      <c r="C897" s="16">
        <v>501</v>
      </c>
      <c r="D897" s="16">
        <v>264</v>
      </c>
      <c r="E897" s="16">
        <v>233</v>
      </c>
      <c r="G897" s="16">
        <v>355</v>
      </c>
      <c r="H897" s="16">
        <v>146</v>
      </c>
      <c r="J897" s="16">
        <v>48</v>
      </c>
      <c r="K897" s="16">
        <v>37</v>
      </c>
      <c r="L897" s="16">
        <v>103</v>
      </c>
      <c r="M897" s="16">
        <v>43</v>
      </c>
      <c r="N897" s="16">
        <v>21</v>
      </c>
      <c r="O897" s="16">
        <v>39</v>
      </c>
      <c r="P897" s="16">
        <v>59</v>
      </c>
      <c r="Q897" s="16">
        <v>39</v>
      </c>
      <c r="R897" s="16">
        <v>54</v>
      </c>
      <c r="S897" s="16">
        <v>19</v>
      </c>
      <c r="T897" s="16">
        <v>29</v>
      </c>
      <c r="U897" s="16">
        <v>10</v>
      </c>
      <c r="W897" s="16">
        <v>217</v>
      </c>
      <c r="X897" s="16">
        <v>72</v>
      </c>
      <c r="Y897" s="16">
        <v>67</v>
      </c>
      <c r="Z897" s="16">
        <v>52</v>
      </c>
      <c r="AA897" s="16">
        <v>28</v>
      </c>
      <c r="AB897" s="16">
        <v>18</v>
      </c>
      <c r="AC897" s="16">
        <v>24</v>
      </c>
      <c r="AD897" s="16">
        <v>6</v>
      </c>
      <c r="AE897" s="16">
        <v>14</v>
      </c>
      <c r="AG897" s="16">
        <v>478</v>
      </c>
      <c r="AH897" s="16">
        <v>20</v>
      </c>
    </row>
    <row r="898" spans="2:34" x14ac:dyDescent="0.35">
      <c r="B898" s="12" t="s">
        <v>60</v>
      </c>
      <c r="C898" s="16">
        <v>504</v>
      </c>
      <c r="D898" s="16">
        <v>262</v>
      </c>
      <c r="E898" s="16">
        <v>238</v>
      </c>
      <c r="G898" s="16">
        <v>366</v>
      </c>
      <c r="H898" s="16">
        <v>138</v>
      </c>
      <c r="J898" s="16">
        <v>39</v>
      </c>
      <c r="K898" s="16">
        <v>51</v>
      </c>
      <c r="L898" s="16">
        <v>91</v>
      </c>
      <c r="M898" s="16">
        <v>36</v>
      </c>
      <c r="N898" s="16">
        <v>16</v>
      </c>
      <c r="O898" s="16">
        <v>49</v>
      </c>
      <c r="P898" s="16">
        <v>78</v>
      </c>
      <c r="Q898" s="16">
        <v>37</v>
      </c>
      <c r="R898" s="16">
        <v>45</v>
      </c>
      <c r="S898" s="16">
        <v>14</v>
      </c>
      <c r="T898" s="16">
        <v>32</v>
      </c>
      <c r="U898" s="16">
        <v>13</v>
      </c>
      <c r="W898" s="16">
        <v>216</v>
      </c>
      <c r="X898" s="16">
        <v>88</v>
      </c>
      <c r="Y898" s="16">
        <v>79</v>
      </c>
      <c r="Z898" s="16">
        <v>45</v>
      </c>
      <c r="AA898" s="16">
        <v>24</v>
      </c>
      <c r="AB898" s="16">
        <v>15</v>
      </c>
      <c r="AC898" s="16">
        <v>19</v>
      </c>
      <c r="AD898" s="16">
        <v>5</v>
      </c>
      <c r="AE898" s="16">
        <v>10</v>
      </c>
      <c r="AG898" s="16">
        <v>486</v>
      </c>
      <c r="AH898" s="16">
        <v>15</v>
      </c>
    </row>
    <row r="899" spans="2:34" x14ac:dyDescent="0.35">
      <c r="B899" s="17" t="s">
        <v>290</v>
      </c>
      <c r="C899" s="18">
        <v>0.22514769937708701</v>
      </c>
      <c r="D899" s="18">
        <v>0.20029158815993281</v>
      </c>
      <c r="E899" s="18">
        <v>0.2562275088745356</v>
      </c>
      <c r="G899" s="18">
        <v>0.24572902427891499</v>
      </c>
      <c r="H899" s="18">
        <v>0.17033921801614321</v>
      </c>
      <c r="J899" s="18">
        <v>0.24678200393990751</v>
      </c>
      <c r="K899" s="18">
        <v>0.1998065499316827</v>
      </c>
      <c r="L899" s="18">
        <v>0.20270591011947889</v>
      </c>
      <c r="M899" s="18">
        <v>0.20357937842696619</v>
      </c>
      <c r="N899" s="18">
        <v>0.38088887454525261</v>
      </c>
      <c r="O899" s="18">
        <v>0.2260608880157654</v>
      </c>
      <c r="P899" s="18">
        <v>0.20645192358703471</v>
      </c>
      <c r="Q899" s="18">
        <v>0.30411928607276523</v>
      </c>
      <c r="R899" s="18">
        <v>0.13228823953788399</v>
      </c>
      <c r="S899" s="18">
        <v>0.38573987795279358</v>
      </c>
      <c r="T899" s="18">
        <v>0.30893907233090528</v>
      </c>
      <c r="U899" s="18">
        <v>0.11102014983619091</v>
      </c>
      <c r="W899" s="18">
        <v>0.28088617323634241</v>
      </c>
      <c r="X899" s="18">
        <v>0.18670918634957731</v>
      </c>
      <c r="Y899" s="18">
        <v>0.2094654305945573</v>
      </c>
      <c r="Z899" s="18">
        <v>0.21166130871714731</v>
      </c>
      <c r="AA899" s="18">
        <v>9.2694811024767482E-2</v>
      </c>
      <c r="AB899" s="18">
        <v>0.15755873074184859</v>
      </c>
      <c r="AC899" s="18">
        <v>0.14041369064030179</v>
      </c>
      <c r="AD899" s="18">
        <v>0.1269981222303096</v>
      </c>
      <c r="AE899" s="18">
        <v>5.3293711202148659E-2</v>
      </c>
      <c r="AG899" s="18">
        <v>0.22709160238784801</v>
      </c>
      <c r="AH899" s="18">
        <v>7.6584340239893689E-2</v>
      </c>
    </row>
    <row r="900" spans="2:34" x14ac:dyDescent="0.35">
      <c r="B900" s="17" t="s">
        <v>291</v>
      </c>
      <c r="C900" s="18">
        <v>0.28348336547827668</v>
      </c>
      <c r="D900" s="18">
        <v>0.31353128584372042</v>
      </c>
      <c r="E900" s="18">
        <v>0.25149512785532302</v>
      </c>
      <c r="G900" s="18">
        <v>0.24926820695159899</v>
      </c>
      <c r="H900" s="18">
        <v>0.37459901946635349</v>
      </c>
      <c r="J900" s="18">
        <v>0.36417205054089358</v>
      </c>
      <c r="K900" s="18">
        <v>0.2289377696848677</v>
      </c>
      <c r="L900" s="18">
        <v>0.24817486526026661</v>
      </c>
      <c r="M900" s="18">
        <v>0.36599604209974768</v>
      </c>
      <c r="N900" s="18">
        <v>0.21037373433588219</v>
      </c>
      <c r="O900" s="18">
        <v>0.31431340952520259</v>
      </c>
      <c r="P900" s="18">
        <v>0.23554808009131301</v>
      </c>
      <c r="Q900" s="18">
        <v>0.26675719564412631</v>
      </c>
      <c r="R900" s="18">
        <v>0.37999574745769832</v>
      </c>
      <c r="S900" s="18">
        <v>0.25319948953931698</v>
      </c>
      <c r="T900" s="18">
        <v>0.19920676421737021</v>
      </c>
      <c r="U900" s="18">
        <v>0.48897985016380913</v>
      </c>
      <c r="W900" s="18">
        <v>0.2002338230201452</v>
      </c>
      <c r="X900" s="18">
        <v>0.30390410711053412</v>
      </c>
      <c r="Y900" s="18">
        <v>0.35123589030427987</v>
      </c>
      <c r="Z900" s="18">
        <v>0.40422451712367291</v>
      </c>
      <c r="AA900" s="18">
        <v>0.38263375731962129</v>
      </c>
      <c r="AB900" s="18">
        <v>0.34729205497655607</v>
      </c>
      <c r="AC900" s="18">
        <v>0.44452680431162622</v>
      </c>
      <c r="AD900" s="18">
        <v>0.34737569660256479</v>
      </c>
      <c r="AE900" s="18">
        <v>0.1492679722116195</v>
      </c>
      <c r="AG900" s="18">
        <v>0.28553003448392528</v>
      </c>
      <c r="AH900" s="18">
        <v>0.2118701076053669</v>
      </c>
    </row>
    <row r="901" spans="2:34" x14ac:dyDescent="0.35">
      <c r="B901" s="17" t="s">
        <v>125</v>
      </c>
      <c r="C901" s="18">
        <v>0.29540772535316701</v>
      </c>
      <c r="D901" s="18">
        <v>0.28776635772844877</v>
      </c>
      <c r="E901" s="18">
        <v>0.29894330580851641</v>
      </c>
      <c r="G901" s="18">
        <v>0.32962970332344738</v>
      </c>
      <c r="H901" s="18">
        <v>0.20427391104988329</v>
      </c>
      <c r="J901" s="18">
        <v>0.1930194743221578</v>
      </c>
      <c r="K901" s="18">
        <v>0.22737482025001399</v>
      </c>
      <c r="L901" s="18">
        <v>0.38186981157840971</v>
      </c>
      <c r="M901" s="18">
        <v>0.27755329253127081</v>
      </c>
      <c r="N901" s="18">
        <v>0.13610381135203181</v>
      </c>
      <c r="O901" s="18">
        <v>0.31634940428367092</v>
      </c>
      <c r="P901" s="18">
        <v>0.2919096191482039</v>
      </c>
      <c r="Q901" s="18">
        <v>0.33061623338847662</v>
      </c>
      <c r="R901" s="18">
        <v>0.3325902689996178</v>
      </c>
      <c r="S901" s="18">
        <v>0.29890418346081288</v>
      </c>
      <c r="T901" s="18">
        <v>0.34831153017209587</v>
      </c>
      <c r="U901" s="18">
        <v>8.8979850163809091E-2</v>
      </c>
      <c r="W901" s="18">
        <v>0.34090457713791011</v>
      </c>
      <c r="X901" s="18">
        <v>0.33751780539566822</v>
      </c>
      <c r="Y901" s="18">
        <v>0.23804227243486861</v>
      </c>
      <c r="Z901" s="18">
        <v>0.3315903587468142</v>
      </c>
      <c r="AA901" s="18">
        <v>0.2228930462902988</v>
      </c>
      <c r="AB901" s="18">
        <v>0.2114864810707795</v>
      </c>
      <c r="AC901" s="18">
        <v>7.9217392663886277E-2</v>
      </c>
      <c r="AD901" s="18">
        <v>0</v>
      </c>
      <c r="AE901" s="18">
        <v>0.17388877603988001</v>
      </c>
      <c r="AG901" s="18">
        <v>0.30254061386586523</v>
      </c>
      <c r="AH901" s="18">
        <v>0.1189398398761414</v>
      </c>
    </row>
    <row r="902" spans="2:34" x14ac:dyDescent="0.35">
      <c r="B902" s="17" t="s">
        <v>292</v>
      </c>
      <c r="C902" s="18">
        <v>0.1081083711943243</v>
      </c>
      <c r="D902" s="18">
        <v>0.12718525099349359</v>
      </c>
      <c r="E902" s="18">
        <v>8.5726365519757236E-2</v>
      </c>
      <c r="G902" s="18">
        <v>7.8398971088476516E-2</v>
      </c>
      <c r="H902" s="18">
        <v>0.18722510005960499</v>
      </c>
      <c r="J902" s="18">
        <v>8.1389066135367533E-2</v>
      </c>
      <c r="K902" s="18">
        <v>0.30948393211174069</v>
      </c>
      <c r="L902" s="18">
        <v>0.1075144706796651</v>
      </c>
      <c r="M902" s="18">
        <v>0</v>
      </c>
      <c r="N902" s="18">
        <v>0.1790384629687943</v>
      </c>
      <c r="O902" s="18">
        <v>7.1316525771787986E-2</v>
      </c>
      <c r="P902" s="18">
        <v>9.045193094372983E-2</v>
      </c>
      <c r="Q902" s="18">
        <v>6.771082281703214E-2</v>
      </c>
      <c r="R902" s="18">
        <v>8.6722051256963473E-2</v>
      </c>
      <c r="S902" s="18">
        <v>6.2156449047076491E-2</v>
      </c>
      <c r="T902" s="18">
        <v>0.1116116282762788</v>
      </c>
      <c r="U902" s="18">
        <v>8.8979850163809091E-2</v>
      </c>
      <c r="W902" s="18">
        <v>6.4683967704526626E-2</v>
      </c>
      <c r="X902" s="18">
        <v>6.9850231955952663E-2</v>
      </c>
      <c r="Y902" s="18">
        <v>0.1693338648621972</v>
      </c>
      <c r="Z902" s="18">
        <v>3.5442538931665983E-2</v>
      </c>
      <c r="AA902" s="18">
        <v>0.25622732178190061</v>
      </c>
      <c r="AB902" s="18">
        <v>0.2329125575480186</v>
      </c>
      <c r="AC902" s="18">
        <v>0.17998765400853409</v>
      </c>
      <c r="AD902" s="18">
        <v>0.40281294378716581</v>
      </c>
      <c r="AE902" s="18">
        <v>0.42103962211283008</v>
      </c>
      <c r="AG902" s="18">
        <v>9.924490759046288E-2</v>
      </c>
      <c r="AH902" s="18">
        <v>0.41527998306882302</v>
      </c>
    </row>
    <row r="903" spans="2:34" x14ac:dyDescent="0.35">
      <c r="B903" s="17" t="s">
        <v>293</v>
      </c>
      <c r="C903" s="18">
        <v>3.18870701915882E-2</v>
      </c>
      <c r="D903" s="18">
        <v>2.0679863259947921E-2</v>
      </c>
      <c r="E903" s="18">
        <v>4.4751286171549512E-2</v>
      </c>
      <c r="G903" s="18">
        <v>2.7076852634589609E-2</v>
      </c>
      <c r="H903" s="18">
        <v>4.4696776105682463E-2</v>
      </c>
      <c r="J903" s="18">
        <v>2.96878570444956E-2</v>
      </c>
      <c r="K903" s="18">
        <v>3.4396928021695063E-2</v>
      </c>
      <c r="L903" s="18">
        <v>2.944002349447641E-2</v>
      </c>
      <c r="M903" s="18">
        <v>5.8520005472094259E-2</v>
      </c>
      <c r="N903" s="18">
        <v>0</v>
      </c>
      <c r="O903" s="18">
        <v>2.262926096221202E-2</v>
      </c>
      <c r="P903" s="18">
        <v>4.3633376899946508E-2</v>
      </c>
      <c r="Q903" s="18">
        <v>0</v>
      </c>
      <c r="R903" s="18">
        <v>5.1597424051629717E-2</v>
      </c>
      <c r="S903" s="18">
        <v>0</v>
      </c>
      <c r="T903" s="18">
        <v>0</v>
      </c>
      <c r="U903" s="18">
        <v>0.11102014983619091</v>
      </c>
      <c r="W903" s="18">
        <v>2.3135205687921729E-2</v>
      </c>
      <c r="X903" s="18">
        <v>3.6464093560803622E-2</v>
      </c>
      <c r="Y903" s="18">
        <v>1.351018898663498E-2</v>
      </c>
      <c r="Z903" s="18">
        <v>0</v>
      </c>
      <c r="AA903" s="18">
        <v>4.5551063583411898E-2</v>
      </c>
      <c r="AB903" s="18">
        <v>5.075017566279711E-2</v>
      </c>
      <c r="AC903" s="18">
        <v>0.1178591747264006</v>
      </c>
      <c r="AD903" s="18">
        <v>0.12281323737995981</v>
      </c>
      <c r="AE903" s="18">
        <v>0.2025099184335214</v>
      </c>
      <c r="AG903" s="18">
        <v>2.7580251524849629E-2</v>
      </c>
      <c r="AH903" s="18">
        <v>0.1773257292097751</v>
      </c>
    </row>
    <row r="904" spans="2:34" x14ac:dyDescent="0.35">
      <c r="B904" s="17" t="s">
        <v>66</v>
      </c>
      <c r="C904" s="18">
        <v>5.5965768405556893E-2</v>
      </c>
      <c r="D904" s="18">
        <v>5.0545654014456383E-2</v>
      </c>
      <c r="E904" s="18">
        <v>6.2856405770318313E-2</v>
      </c>
      <c r="G904" s="18">
        <v>6.98972417229725E-2</v>
      </c>
      <c r="H904" s="18">
        <v>1.8865975302332541E-2</v>
      </c>
      <c r="J904" s="18">
        <v>8.4949548017177981E-2</v>
      </c>
      <c r="K904" s="18">
        <v>0</v>
      </c>
      <c r="L904" s="18">
        <v>3.0294918867703059E-2</v>
      </c>
      <c r="M904" s="18">
        <v>9.4351281469920806E-2</v>
      </c>
      <c r="N904" s="18">
        <v>9.3595116798038877E-2</v>
      </c>
      <c r="O904" s="18">
        <v>4.9330511441360622E-2</v>
      </c>
      <c r="P904" s="18">
        <v>0.13200506932977221</v>
      </c>
      <c r="Q904" s="18">
        <v>3.079646207759941E-2</v>
      </c>
      <c r="R904" s="18">
        <v>1.6806268696206501E-2</v>
      </c>
      <c r="S904" s="18">
        <v>0</v>
      </c>
      <c r="T904" s="18">
        <v>3.1931005003349867E-2</v>
      </c>
      <c r="U904" s="18">
        <v>0.11102014983619091</v>
      </c>
      <c r="W904" s="18">
        <v>9.0156253213154069E-2</v>
      </c>
      <c r="X904" s="18">
        <v>6.5554575627464237E-2</v>
      </c>
      <c r="Y904" s="18">
        <v>1.8412352817462108E-2</v>
      </c>
      <c r="Z904" s="18">
        <v>1.7081276480699729E-2</v>
      </c>
      <c r="AA904" s="18">
        <v>0</v>
      </c>
      <c r="AB904" s="18">
        <v>0</v>
      </c>
      <c r="AC904" s="18">
        <v>3.7995283649251067E-2</v>
      </c>
      <c r="AD904" s="18">
        <v>0</v>
      </c>
      <c r="AE904" s="18">
        <v>0</v>
      </c>
      <c r="AG904" s="18">
        <v>5.8012590147049022E-2</v>
      </c>
      <c r="AH904" s="18">
        <v>0</v>
      </c>
    </row>
    <row r="906" spans="2:34" ht="159.5" x14ac:dyDescent="0.35">
      <c r="B906" s="14" t="s">
        <v>296</v>
      </c>
    </row>
    <row r="907" spans="2:34" x14ac:dyDescent="0.35">
      <c r="B907" s="15" t="s">
        <v>18</v>
      </c>
    </row>
    <row r="908" spans="2:34" x14ac:dyDescent="0.35">
      <c r="B908" s="11" t="s">
        <v>59</v>
      </c>
      <c r="C908" s="16">
        <v>501</v>
      </c>
      <c r="D908" s="16">
        <v>264</v>
      </c>
      <c r="E908" s="16">
        <v>233</v>
      </c>
      <c r="G908" s="16">
        <v>355</v>
      </c>
      <c r="H908" s="16">
        <v>146</v>
      </c>
      <c r="J908" s="16">
        <v>48</v>
      </c>
      <c r="K908" s="16">
        <v>37</v>
      </c>
      <c r="L908" s="16">
        <v>103</v>
      </c>
      <c r="M908" s="16">
        <v>43</v>
      </c>
      <c r="N908" s="16">
        <v>21</v>
      </c>
      <c r="O908" s="16">
        <v>39</v>
      </c>
      <c r="P908" s="16">
        <v>59</v>
      </c>
      <c r="Q908" s="16">
        <v>39</v>
      </c>
      <c r="R908" s="16">
        <v>54</v>
      </c>
      <c r="S908" s="16">
        <v>19</v>
      </c>
      <c r="T908" s="16">
        <v>29</v>
      </c>
      <c r="U908" s="16">
        <v>10</v>
      </c>
      <c r="W908" s="16">
        <v>217</v>
      </c>
      <c r="X908" s="16">
        <v>72</v>
      </c>
      <c r="Y908" s="16">
        <v>67</v>
      </c>
      <c r="Z908" s="16">
        <v>52</v>
      </c>
      <c r="AA908" s="16">
        <v>28</v>
      </c>
      <c r="AB908" s="16">
        <v>18</v>
      </c>
      <c r="AC908" s="16">
        <v>24</v>
      </c>
      <c r="AD908" s="16">
        <v>6</v>
      </c>
      <c r="AE908" s="16">
        <v>14</v>
      </c>
      <c r="AG908" s="16">
        <v>478</v>
      </c>
      <c r="AH908" s="16">
        <v>20</v>
      </c>
    </row>
    <row r="909" spans="2:34" x14ac:dyDescent="0.35">
      <c r="B909" s="12" t="s">
        <v>60</v>
      </c>
      <c r="C909" s="16">
        <v>504</v>
      </c>
      <c r="D909" s="16">
        <v>262</v>
      </c>
      <c r="E909" s="16">
        <v>238</v>
      </c>
      <c r="G909" s="16">
        <v>366</v>
      </c>
      <c r="H909" s="16">
        <v>138</v>
      </c>
      <c r="J909" s="16">
        <v>39</v>
      </c>
      <c r="K909" s="16">
        <v>51</v>
      </c>
      <c r="L909" s="16">
        <v>91</v>
      </c>
      <c r="M909" s="16">
        <v>36</v>
      </c>
      <c r="N909" s="16">
        <v>16</v>
      </c>
      <c r="O909" s="16">
        <v>49</v>
      </c>
      <c r="P909" s="16">
        <v>78</v>
      </c>
      <c r="Q909" s="16">
        <v>37</v>
      </c>
      <c r="R909" s="16">
        <v>45</v>
      </c>
      <c r="S909" s="16">
        <v>14</v>
      </c>
      <c r="T909" s="16">
        <v>32</v>
      </c>
      <c r="U909" s="16">
        <v>13</v>
      </c>
      <c r="W909" s="16">
        <v>216</v>
      </c>
      <c r="X909" s="16">
        <v>88</v>
      </c>
      <c r="Y909" s="16">
        <v>79</v>
      </c>
      <c r="Z909" s="16">
        <v>45</v>
      </c>
      <c r="AA909" s="16">
        <v>24</v>
      </c>
      <c r="AB909" s="16">
        <v>15</v>
      </c>
      <c r="AC909" s="16">
        <v>19</v>
      </c>
      <c r="AD909" s="16">
        <v>5</v>
      </c>
      <c r="AE909" s="16">
        <v>10</v>
      </c>
      <c r="AG909" s="16">
        <v>486</v>
      </c>
      <c r="AH909" s="16">
        <v>15</v>
      </c>
    </row>
    <row r="910" spans="2:34" x14ac:dyDescent="0.35">
      <c r="B910" s="17" t="s">
        <v>290</v>
      </c>
      <c r="C910" s="18">
        <v>0.12925475505006881</v>
      </c>
      <c r="D910" s="18">
        <v>0.13566830365932739</v>
      </c>
      <c r="E910" s="18">
        <v>0.1243273520468382</v>
      </c>
      <c r="G910" s="18">
        <v>0.14001959875250911</v>
      </c>
      <c r="H910" s="18">
        <v>0.1005877601781172</v>
      </c>
      <c r="J910" s="18">
        <v>8.0072619238904186E-2</v>
      </c>
      <c r="K910" s="18">
        <v>0.15149866699838391</v>
      </c>
      <c r="L910" s="18">
        <v>0.105521227112414</v>
      </c>
      <c r="M910" s="18">
        <v>0.1976708465255223</v>
      </c>
      <c r="N910" s="18">
        <v>0.19878198396598001</v>
      </c>
      <c r="O910" s="18">
        <v>0.1047706041708322</v>
      </c>
      <c r="P910" s="18">
        <v>0.146271608844837</v>
      </c>
      <c r="Q910" s="18">
        <v>0.18274377315795401</v>
      </c>
      <c r="R910" s="18">
        <v>9.1426242687901463E-2</v>
      </c>
      <c r="S910" s="18">
        <v>0.1535658368900682</v>
      </c>
      <c r="T910" s="18">
        <v>9.3625122411462328E-2</v>
      </c>
      <c r="U910" s="18">
        <v>0.11102014983619091</v>
      </c>
      <c r="W910" s="18">
        <v>0.13578745961424579</v>
      </c>
      <c r="X910" s="18">
        <v>0.13768836929989189</v>
      </c>
      <c r="Y910" s="18">
        <v>0.1247792055455611</v>
      </c>
      <c r="Z910" s="18">
        <v>0.11834250956966259</v>
      </c>
      <c r="AA910" s="18">
        <v>0.1110296278259752</v>
      </c>
      <c r="AB910" s="18">
        <v>0.15923106760442579</v>
      </c>
      <c r="AC910" s="18">
        <v>7.856919442782527E-2</v>
      </c>
      <c r="AD910" s="18">
        <v>0</v>
      </c>
      <c r="AE910" s="18">
        <v>8.8856005084228792E-2</v>
      </c>
      <c r="AG910" s="18">
        <v>0.12996135123932401</v>
      </c>
      <c r="AH910" s="18">
        <v>6.0777465098310758E-2</v>
      </c>
    </row>
    <row r="911" spans="2:34" x14ac:dyDescent="0.35">
      <c r="B911" s="17" t="s">
        <v>291</v>
      </c>
      <c r="C911" s="18">
        <v>0.1778070613047289</v>
      </c>
      <c r="D911" s="18">
        <v>0.18011428564080489</v>
      </c>
      <c r="E911" s="18">
        <v>0.17820159924238471</v>
      </c>
      <c r="G911" s="18">
        <v>0.15970132952334501</v>
      </c>
      <c r="H911" s="18">
        <v>0.226022988491131</v>
      </c>
      <c r="J911" s="18">
        <v>0.20402882116110549</v>
      </c>
      <c r="K911" s="18">
        <v>0.16313399766737741</v>
      </c>
      <c r="L911" s="18">
        <v>0.193145370917953</v>
      </c>
      <c r="M911" s="18">
        <v>0.1108608731798755</v>
      </c>
      <c r="N911" s="18">
        <v>9.3595116798038877E-2</v>
      </c>
      <c r="O911" s="18">
        <v>0.14124030341689231</v>
      </c>
      <c r="P911" s="18">
        <v>0.1491866420015871</v>
      </c>
      <c r="Q911" s="18">
        <v>0.20538893540098341</v>
      </c>
      <c r="R911" s="18">
        <v>0.14722765039560329</v>
      </c>
      <c r="S911" s="18">
        <v>0.1535658368900682</v>
      </c>
      <c r="T911" s="18">
        <v>0.30026813343162528</v>
      </c>
      <c r="U911" s="18">
        <v>0.40000000000000008</v>
      </c>
      <c r="W911" s="18">
        <v>0.15254894829684121</v>
      </c>
      <c r="X911" s="18">
        <v>0.11790164472617699</v>
      </c>
      <c r="Y911" s="18">
        <v>0.24788331700489649</v>
      </c>
      <c r="Z911" s="18">
        <v>0.21833577052366379</v>
      </c>
      <c r="AA911" s="18">
        <v>0.2473302791693133</v>
      </c>
      <c r="AB911" s="18">
        <v>0.15772582980086919</v>
      </c>
      <c r="AC911" s="18">
        <v>0.29147745873464481</v>
      </c>
      <c r="AD911" s="18">
        <v>0.31696695816292891</v>
      </c>
      <c r="AE911" s="18">
        <v>6.0411967127390741E-2</v>
      </c>
      <c r="AG911" s="18">
        <v>0.17816128504140399</v>
      </c>
      <c r="AH911" s="18">
        <v>0.14148346665687839</v>
      </c>
    </row>
    <row r="912" spans="2:34" x14ac:dyDescent="0.35">
      <c r="B912" s="17" t="s">
        <v>125</v>
      </c>
      <c r="C912" s="18">
        <v>0.46787994746178452</v>
      </c>
      <c r="D912" s="18">
        <v>0.45275243013985061</v>
      </c>
      <c r="E912" s="18">
        <v>0.475751573415302</v>
      </c>
      <c r="G912" s="18">
        <v>0.50092375780433829</v>
      </c>
      <c r="H912" s="18">
        <v>0.37988361720155139</v>
      </c>
      <c r="J912" s="18">
        <v>0.39420358293838881</v>
      </c>
      <c r="K912" s="18">
        <v>0.43665983729810248</v>
      </c>
      <c r="L912" s="18">
        <v>0.41892815955676782</v>
      </c>
      <c r="M912" s="18">
        <v>0.55877361964820271</v>
      </c>
      <c r="N912" s="18">
        <v>0.34647754568791389</v>
      </c>
      <c r="O912" s="18">
        <v>0.50733493819276598</v>
      </c>
      <c r="P912" s="18">
        <v>0.45313427252852162</v>
      </c>
      <c r="Q912" s="18">
        <v>0.48890208279054098</v>
      </c>
      <c r="R912" s="18">
        <v>0.58806874032752321</v>
      </c>
      <c r="S912" s="18">
        <v>0.6928683262198635</v>
      </c>
      <c r="T912" s="18">
        <v>0.4704734175103984</v>
      </c>
      <c r="U912" s="18">
        <v>0.26693955049142731</v>
      </c>
      <c r="W912" s="18">
        <v>0.5177241474990909</v>
      </c>
      <c r="X912" s="18">
        <v>0.59283268797722866</v>
      </c>
      <c r="Y912" s="18">
        <v>0.40018502896267699</v>
      </c>
      <c r="Z912" s="18">
        <v>0.35684350074656279</v>
      </c>
      <c r="AA912" s="18">
        <v>0.37335992448597649</v>
      </c>
      <c r="AB912" s="18">
        <v>0.2565942548620781</v>
      </c>
      <c r="AC912" s="18">
        <v>0.33093042072260842</v>
      </c>
      <c r="AD912" s="18">
        <v>0.34360896334371038</v>
      </c>
      <c r="AE912" s="18">
        <v>0.31729416348900108</v>
      </c>
      <c r="AG912" s="18">
        <v>0.47494192053541612</v>
      </c>
      <c r="AH912" s="18">
        <v>0.32560965279376453</v>
      </c>
    </row>
    <row r="913" spans="2:34" x14ac:dyDescent="0.35">
      <c r="B913" s="17" t="s">
        <v>292</v>
      </c>
      <c r="C913" s="18">
        <v>0.13207370273271499</v>
      </c>
      <c r="D913" s="18">
        <v>0.15426527039835131</v>
      </c>
      <c r="E913" s="18">
        <v>0.1098228955646173</v>
      </c>
      <c r="G913" s="18">
        <v>9.9903370611009359E-2</v>
      </c>
      <c r="H913" s="18">
        <v>0.21774394295671881</v>
      </c>
      <c r="J913" s="18">
        <v>0.16617765325801531</v>
      </c>
      <c r="K913" s="18">
        <v>0.1935709573994735</v>
      </c>
      <c r="L913" s="18">
        <v>0.16556265650286481</v>
      </c>
      <c r="M913" s="18">
        <v>2.7714312919995231E-2</v>
      </c>
      <c r="N913" s="18">
        <v>0.1519844255669606</v>
      </c>
      <c r="O913" s="18">
        <v>0.119254289086465</v>
      </c>
      <c r="P913" s="18">
        <v>0.13714602115315239</v>
      </c>
      <c r="Q913" s="18">
        <v>0.122965208650521</v>
      </c>
      <c r="R913" s="18">
        <v>0.1215132066123867</v>
      </c>
      <c r="S913" s="18">
        <v>0</v>
      </c>
      <c r="T913" s="18">
        <v>0.1037023216431642</v>
      </c>
      <c r="U913" s="18">
        <v>0.11102014983619091</v>
      </c>
      <c r="W913" s="18">
        <v>9.2865088656014713E-2</v>
      </c>
      <c r="X913" s="18">
        <v>0.10601288653057329</v>
      </c>
      <c r="Y913" s="18">
        <v>0.12049247100044939</v>
      </c>
      <c r="Z913" s="18">
        <v>0.2128366969517661</v>
      </c>
      <c r="AA913" s="18">
        <v>0.19450904278301259</v>
      </c>
      <c r="AB913" s="18">
        <v>0.42644884773262681</v>
      </c>
      <c r="AC913" s="18">
        <v>0.1860491423144004</v>
      </c>
      <c r="AD913" s="18">
        <v>0.2166108411134009</v>
      </c>
      <c r="AE913" s="18">
        <v>0.15681030040892749</v>
      </c>
      <c r="AG913" s="18">
        <v>0.12969904089087481</v>
      </c>
      <c r="AH913" s="18">
        <v>0.17570729979302549</v>
      </c>
    </row>
    <row r="914" spans="2:34" x14ac:dyDescent="0.35">
      <c r="B914" s="17" t="s">
        <v>293</v>
      </c>
      <c r="C914" s="18">
        <v>5.3551805833182413E-2</v>
      </c>
      <c r="D914" s="18">
        <v>3.7386538169489801E-2</v>
      </c>
      <c r="E914" s="18">
        <v>7.2231878937941793E-2</v>
      </c>
      <c r="G914" s="18">
        <v>5.1877702070832449E-2</v>
      </c>
      <c r="H914" s="18">
        <v>5.8009977758105208E-2</v>
      </c>
      <c r="J914" s="18">
        <v>5.012781621545194E-2</v>
      </c>
      <c r="K914" s="18">
        <v>2.756827031833127E-2</v>
      </c>
      <c r="L914" s="18">
        <v>8.885824021899498E-2</v>
      </c>
      <c r="M914" s="18">
        <v>3.8343379176478447E-2</v>
      </c>
      <c r="N914" s="18">
        <v>0.11942871796532439</v>
      </c>
      <c r="O914" s="18">
        <v>4.7294516682892328E-2</v>
      </c>
      <c r="P914" s="18">
        <v>8.6633155258423009E-2</v>
      </c>
      <c r="Q914" s="18">
        <v>0</v>
      </c>
      <c r="R914" s="18">
        <v>3.4957891280378489E-2</v>
      </c>
      <c r="S914" s="18">
        <v>0</v>
      </c>
      <c r="T914" s="18">
        <v>0</v>
      </c>
      <c r="U914" s="18">
        <v>0.11102014983619091</v>
      </c>
      <c r="W914" s="18">
        <v>3.5066869682919652E-2</v>
      </c>
      <c r="X914" s="18">
        <v>3.4221946446112123E-2</v>
      </c>
      <c r="Y914" s="18">
        <v>8.7422196911345312E-2</v>
      </c>
      <c r="Z914" s="18">
        <v>6.1044700284296302E-2</v>
      </c>
      <c r="AA914" s="18">
        <v>7.377112573572242E-2</v>
      </c>
      <c r="AB914" s="18">
        <v>0</v>
      </c>
      <c r="AC914" s="18">
        <v>7.497850015127E-2</v>
      </c>
      <c r="AD914" s="18">
        <v>0.12281323737995981</v>
      </c>
      <c r="AE914" s="18">
        <v>0.28777155880622268</v>
      </c>
      <c r="AG914" s="18">
        <v>4.823735929662458E-2</v>
      </c>
      <c r="AH914" s="18">
        <v>0.23564465055971029</v>
      </c>
    </row>
    <row r="915" spans="2:34" x14ac:dyDescent="0.35">
      <c r="B915" s="17" t="s">
        <v>66</v>
      </c>
      <c r="C915" s="18">
        <v>3.943272761752039E-2</v>
      </c>
      <c r="D915" s="18">
        <v>3.9813171992176023E-2</v>
      </c>
      <c r="E915" s="18">
        <v>3.9664700792916001E-2</v>
      </c>
      <c r="G915" s="18">
        <v>4.7574241237965893E-2</v>
      </c>
      <c r="H915" s="18">
        <v>1.7751713414376279E-2</v>
      </c>
      <c r="J915" s="18">
        <v>0.10538950718813429</v>
      </c>
      <c r="K915" s="18">
        <v>2.756827031833127E-2</v>
      </c>
      <c r="L915" s="18">
        <v>2.7984345691005181E-2</v>
      </c>
      <c r="M915" s="18">
        <v>6.6636968549925582E-2</v>
      </c>
      <c r="N915" s="18">
        <v>8.9732210015781952E-2</v>
      </c>
      <c r="O915" s="18">
        <v>8.0105348450151895E-2</v>
      </c>
      <c r="P915" s="18">
        <v>2.762830021347908E-2</v>
      </c>
      <c r="Q915" s="18">
        <v>0</v>
      </c>
      <c r="R915" s="18">
        <v>1.6806268696206501E-2</v>
      </c>
      <c r="S915" s="18">
        <v>0</v>
      </c>
      <c r="T915" s="18">
        <v>3.1931005003349867E-2</v>
      </c>
      <c r="U915" s="18">
        <v>0</v>
      </c>
      <c r="W915" s="18">
        <v>6.6007486250887745E-2</v>
      </c>
      <c r="X915" s="18">
        <v>1.1342465020017021E-2</v>
      </c>
      <c r="Y915" s="18">
        <v>1.9237780575070761E-2</v>
      </c>
      <c r="Z915" s="18">
        <v>3.2596821924048419E-2</v>
      </c>
      <c r="AA915" s="18">
        <v>0</v>
      </c>
      <c r="AB915" s="18">
        <v>0</v>
      </c>
      <c r="AC915" s="18">
        <v>3.7995283649251067E-2</v>
      </c>
      <c r="AD915" s="18">
        <v>0</v>
      </c>
      <c r="AE915" s="18">
        <v>8.8856005084228792E-2</v>
      </c>
      <c r="AG915" s="18">
        <v>3.899904299635646E-2</v>
      </c>
      <c r="AH915" s="18">
        <v>6.0777465098310758E-2</v>
      </c>
    </row>
    <row r="917" spans="2:34" ht="145" x14ac:dyDescent="0.35">
      <c r="B917" s="14" t="s">
        <v>297</v>
      </c>
    </row>
    <row r="918" spans="2:34" x14ac:dyDescent="0.35">
      <c r="B918" s="15" t="s">
        <v>18</v>
      </c>
    </row>
    <row r="919" spans="2:34" x14ac:dyDescent="0.35">
      <c r="B919" s="11" t="s">
        <v>59</v>
      </c>
      <c r="C919" s="16">
        <v>501</v>
      </c>
      <c r="D919" s="16">
        <v>264</v>
      </c>
      <c r="E919" s="16">
        <v>233</v>
      </c>
      <c r="G919" s="16">
        <v>355</v>
      </c>
      <c r="H919" s="16">
        <v>146</v>
      </c>
      <c r="J919" s="16">
        <v>48</v>
      </c>
      <c r="K919" s="16">
        <v>37</v>
      </c>
      <c r="L919" s="16">
        <v>103</v>
      </c>
      <c r="M919" s="16">
        <v>43</v>
      </c>
      <c r="N919" s="16">
        <v>21</v>
      </c>
      <c r="O919" s="16">
        <v>39</v>
      </c>
      <c r="P919" s="16">
        <v>59</v>
      </c>
      <c r="Q919" s="16">
        <v>39</v>
      </c>
      <c r="R919" s="16">
        <v>54</v>
      </c>
      <c r="S919" s="16">
        <v>19</v>
      </c>
      <c r="T919" s="16">
        <v>29</v>
      </c>
      <c r="U919" s="16">
        <v>10</v>
      </c>
      <c r="W919" s="16">
        <v>217</v>
      </c>
      <c r="X919" s="16">
        <v>72</v>
      </c>
      <c r="Y919" s="16">
        <v>67</v>
      </c>
      <c r="Z919" s="16">
        <v>52</v>
      </c>
      <c r="AA919" s="16">
        <v>28</v>
      </c>
      <c r="AB919" s="16">
        <v>18</v>
      </c>
      <c r="AC919" s="16">
        <v>24</v>
      </c>
      <c r="AD919" s="16">
        <v>6</v>
      </c>
      <c r="AE919" s="16">
        <v>14</v>
      </c>
      <c r="AG919" s="16">
        <v>478</v>
      </c>
      <c r="AH919" s="16">
        <v>20</v>
      </c>
    </row>
    <row r="920" spans="2:34" x14ac:dyDescent="0.35">
      <c r="B920" s="12" t="s">
        <v>60</v>
      </c>
      <c r="C920" s="16">
        <v>504</v>
      </c>
      <c r="D920" s="16">
        <v>262</v>
      </c>
      <c r="E920" s="16">
        <v>238</v>
      </c>
      <c r="G920" s="16">
        <v>366</v>
      </c>
      <c r="H920" s="16">
        <v>138</v>
      </c>
      <c r="J920" s="16">
        <v>39</v>
      </c>
      <c r="K920" s="16">
        <v>51</v>
      </c>
      <c r="L920" s="16">
        <v>91</v>
      </c>
      <c r="M920" s="16">
        <v>36</v>
      </c>
      <c r="N920" s="16">
        <v>16</v>
      </c>
      <c r="O920" s="16">
        <v>49</v>
      </c>
      <c r="P920" s="16">
        <v>78</v>
      </c>
      <c r="Q920" s="16">
        <v>37</v>
      </c>
      <c r="R920" s="16">
        <v>45</v>
      </c>
      <c r="S920" s="16">
        <v>14</v>
      </c>
      <c r="T920" s="16">
        <v>32</v>
      </c>
      <c r="U920" s="16">
        <v>13</v>
      </c>
      <c r="W920" s="16">
        <v>216</v>
      </c>
      <c r="X920" s="16">
        <v>88</v>
      </c>
      <c r="Y920" s="16">
        <v>79</v>
      </c>
      <c r="Z920" s="16">
        <v>45</v>
      </c>
      <c r="AA920" s="16">
        <v>24</v>
      </c>
      <c r="AB920" s="16">
        <v>15</v>
      </c>
      <c r="AC920" s="16">
        <v>19</v>
      </c>
      <c r="AD920" s="16">
        <v>5</v>
      </c>
      <c r="AE920" s="16">
        <v>10</v>
      </c>
      <c r="AG920" s="16">
        <v>486</v>
      </c>
      <c r="AH920" s="16">
        <v>15</v>
      </c>
    </row>
    <row r="921" spans="2:34" x14ac:dyDescent="0.35">
      <c r="B921" s="17" t="s">
        <v>290</v>
      </c>
      <c r="C921" s="18">
        <v>0.16018113032636991</v>
      </c>
      <c r="D921" s="18">
        <v>0.1618548617729168</v>
      </c>
      <c r="E921" s="18">
        <v>0.1609821765230347</v>
      </c>
      <c r="G921" s="18">
        <v>0.1767667514377384</v>
      </c>
      <c r="H921" s="18">
        <v>0.1160132883687623</v>
      </c>
      <c r="J921" s="18">
        <v>0.19052510219728039</v>
      </c>
      <c r="K921" s="18">
        <v>0.22509919600740369</v>
      </c>
      <c r="L921" s="18">
        <v>0.1700988972180045</v>
      </c>
      <c r="M921" s="18">
        <v>0.16262102624267649</v>
      </c>
      <c r="N921" s="18">
        <v>0.1519844255669606</v>
      </c>
      <c r="O921" s="18">
        <v>7.8069353691683607E-2</v>
      </c>
      <c r="P921" s="18">
        <v>0.15461791784232551</v>
      </c>
      <c r="Q921" s="18">
        <v>0.19111973690458001</v>
      </c>
      <c r="R921" s="18">
        <v>6.2351160801471163E-2</v>
      </c>
      <c r="S921" s="18">
        <v>0.23217404106272541</v>
      </c>
      <c r="T921" s="18">
        <v>0.18631453723237701</v>
      </c>
      <c r="U921" s="18">
        <v>0.2</v>
      </c>
      <c r="W921" s="18">
        <v>0.16392263467137569</v>
      </c>
      <c r="X921" s="18">
        <v>0.19151268627946769</v>
      </c>
      <c r="Y921" s="18">
        <v>0.16588043427908189</v>
      </c>
      <c r="Z921" s="18">
        <v>0.17177733352899591</v>
      </c>
      <c r="AA921" s="18">
        <v>0.12459137355888671</v>
      </c>
      <c r="AB921" s="18">
        <v>0.1013332522665736</v>
      </c>
      <c r="AC921" s="18">
        <v>0.1178591747264006</v>
      </c>
      <c r="AD921" s="18">
        <v>0</v>
      </c>
      <c r="AE921" s="18">
        <v>0</v>
      </c>
      <c r="AG921" s="18">
        <v>0.16425749905730019</v>
      </c>
      <c r="AH921" s="18">
        <v>0</v>
      </c>
    </row>
    <row r="922" spans="2:34" x14ac:dyDescent="0.35">
      <c r="B922" s="17" t="s">
        <v>291</v>
      </c>
      <c r="C922" s="18">
        <v>0.24009095771165639</v>
      </c>
      <c r="D922" s="18">
        <v>0.23928030659405389</v>
      </c>
      <c r="E922" s="18">
        <v>0.24178127325043719</v>
      </c>
      <c r="G922" s="18">
        <v>0.2346787061652299</v>
      </c>
      <c r="H922" s="18">
        <v>0.25450389222476522</v>
      </c>
      <c r="J922" s="18">
        <v>0.20180854883771779</v>
      </c>
      <c r="K922" s="18">
        <v>0.26788594619178308</v>
      </c>
      <c r="L922" s="18">
        <v>0.21264565226595419</v>
      </c>
      <c r="M922" s="18">
        <v>0.245966144264191</v>
      </c>
      <c r="N922" s="18">
        <v>0.21037373433588219</v>
      </c>
      <c r="O922" s="18">
        <v>0.26456658202029382</v>
      </c>
      <c r="P922" s="18">
        <v>0.22245803656159571</v>
      </c>
      <c r="Q922" s="18">
        <v>0.22803409764401281</v>
      </c>
      <c r="R922" s="18">
        <v>0.22473053695852241</v>
      </c>
      <c r="S922" s="18">
        <v>0.36928812282721302</v>
      </c>
      <c r="T922" s="18">
        <v>0.28444952016539621</v>
      </c>
      <c r="U922" s="18">
        <v>0.31102014983619097</v>
      </c>
      <c r="W922" s="18">
        <v>0.18693527001068169</v>
      </c>
      <c r="X922" s="18">
        <v>0.23745305390865151</v>
      </c>
      <c r="Y922" s="18">
        <v>0.26013343871972072</v>
      </c>
      <c r="Z922" s="18">
        <v>0.44167881272385262</v>
      </c>
      <c r="AA922" s="18">
        <v>0.19843933524350771</v>
      </c>
      <c r="AB922" s="18">
        <v>0.34729205497655607</v>
      </c>
      <c r="AC922" s="18">
        <v>0.25452890702671771</v>
      </c>
      <c r="AD922" s="18">
        <v>0.43601346228403431</v>
      </c>
      <c r="AE922" s="18">
        <v>0.16048386308007359</v>
      </c>
      <c r="AG922" s="18">
        <v>0.23944937443359429</v>
      </c>
      <c r="AH922" s="18">
        <v>0.24755134784060051</v>
      </c>
    </row>
    <row r="923" spans="2:34" x14ac:dyDescent="0.35">
      <c r="B923" s="17" t="s">
        <v>125</v>
      </c>
      <c r="C923" s="18">
        <v>0.39069017814286011</v>
      </c>
      <c r="D923" s="18">
        <v>0.39720515505398679</v>
      </c>
      <c r="E923" s="18">
        <v>0.37662637442436447</v>
      </c>
      <c r="G923" s="18">
        <v>0.39622425716866289</v>
      </c>
      <c r="H923" s="18">
        <v>0.3759528146066205</v>
      </c>
      <c r="J923" s="18">
        <v>0.38204340606648529</v>
      </c>
      <c r="K923" s="18">
        <v>0.24511985410484199</v>
      </c>
      <c r="L923" s="18">
        <v>0.42826772324478452</v>
      </c>
      <c r="M923" s="18">
        <v>0.40879153307676253</v>
      </c>
      <c r="N923" s="18">
        <v>0.32207360871356128</v>
      </c>
      <c r="O923" s="18">
        <v>0.38808064910630102</v>
      </c>
      <c r="P923" s="18">
        <v>0.38884382179556509</v>
      </c>
      <c r="Q923" s="18">
        <v>0.51132258112151441</v>
      </c>
      <c r="R923" s="18">
        <v>0.53477119436236165</v>
      </c>
      <c r="S923" s="18">
        <v>0.35283314218856582</v>
      </c>
      <c r="T923" s="18">
        <v>0.34585299768613381</v>
      </c>
      <c r="U923" s="18">
        <v>8.8979850163809091E-2</v>
      </c>
      <c r="W923" s="18">
        <v>0.41142153325612191</v>
      </c>
      <c r="X923" s="18">
        <v>0.42704497806571662</v>
      </c>
      <c r="Y923" s="18">
        <v>0.38758944704138149</v>
      </c>
      <c r="Z923" s="18">
        <v>0.30335195456135078</v>
      </c>
      <c r="AA923" s="18">
        <v>0.41439262912453689</v>
      </c>
      <c r="AB923" s="18">
        <v>0.26223665673357671</v>
      </c>
      <c r="AC923" s="18">
        <v>0.32742366092129871</v>
      </c>
      <c r="AD923" s="18">
        <v>0.34737569660256479</v>
      </c>
      <c r="AE923" s="18">
        <v>0.31603849232625741</v>
      </c>
      <c r="AG923" s="18">
        <v>0.39277412354168129</v>
      </c>
      <c r="AH923" s="18">
        <v>0.32594106382364929</v>
      </c>
    </row>
    <row r="924" spans="2:34" x14ac:dyDescent="0.35">
      <c r="B924" s="17" t="s">
        <v>292</v>
      </c>
      <c r="C924" s="18">
        <v>9.7525660840423578E-2</v>
      </c>
      <c r="D924" s="18">
        <v>0.11476751851195829</v>
      </c>
      <c r="E924" s="18">
        <v>8.0153775546707134E-2</v>
      </c>
      <c r="G924" s="18">
        <v>7.7004445073876368E-2</v>
      </c>
      <c r="H924" s="18">
        <v>0.15217407036749001</v>
      </c>
      <c r="J924" s="18">
        <v>6.9572564616463634E-2</v>
      </c>
      <c r="K924" s="18">
        <v>0.1247726066218439</v>
      </c>
      <c r="L924" s="18">
        <v>0.10118353357981601</v>
      </c>
      <c r="M924" s="18">
        <v>9.3772005016468901E-2</v>
      </c>
      <c r="N924" s="18">
        <v>8.9732210015781952E-2</v>
      </c>
      <c r="O924" s="18">
        <v>0.1027346094123639</v>
      </c>
      <c r="P924" s="18">
        <v>0.12204468699524169</v>
      </c>
      <c r="Q924" s="18">
        <v>2.2420498330973381E-2</v>
      </c>
      <c r="R924" s="18">
        <v>7.1594608298633011E-2</v>
      </c>
      <c r="S924" s="18">
        <v>0</v>
      </c>
      <c r="T924" s="18">
        <v>0.15145193991274319</v>
      </c>
      <c r="U924" s="18">
        <v>0.17795970032761821</v>
      </c>
      <c r="W924" s="18">
        <v>5.921496940982246E-2</v>
      </c>
      <c r="X924" s="18">
        <v>9.5448348335885141E-2</v>
      </c>
      <c r="Y924" s="18">
        <v>0.15447413815571889</v>
      </c>
      <c r="Z924" s="18">
        <v>1.7587902965356391E-2</v>
      </c>
      <c r="AA924" s="18">
        <v>0.15875046923432229</v>
      </c>
      <c r="AB924" s="18">
        <v>0.18216238188522149</v>
      </c>
      <c r="AC924" s="18">
        <v>0.1872144735250619</v>
      </c>
      <c r="AD924" s="18">
        <v>0.2166108411134009</v>
      </c>
      <c r="AE924" s="18">
        <v>0.36666734418474112</v>
      </c>
      <c r="AG924" s="18">
        <v>9.1239064816243068E-2</v>
      </c>
      <c r="AH924" s="18">
        <v>0.31924941764571102</v>
      </c>
    </row>
    <row r="925" spans="2:34" x14ac:dyDescent="0.35">
      <c r="B925" s="17" t="s">
        <v>293</v>
      </c>
      <c r="C925" s="18">
        <v>3.0039655443244561E-2</v>
      </c>
      <c r="D925" s="18">
        <v>3.106020841974538E-2</v>
      </c>
      <c r="E925" s="18">
        <v>2.941191250867568E-2</v>
      </c>
      <c r="G925" s="18">
        <v>1.6848398352629759E-2</v>
      </c>
      <c r="H925" s="18">
        <v>6.5168237875474835E-2</v>
      </c>
      <c r="J925" s="18">
        <v>1.48439285222478E-2</v>
      </c>
      <c r="K925" s="18">
        <v>5.4417586119133339E-2</v>
      </c>
      <c r="L925" s="18">
        <v>1.788624072569945E-2</v>
      </c>
      <c r="M925" s="18">
        <v>0</v>
      </c>
      <c r="N925" s="18">
        <v>8.5443346170755385E-2</v>
      </c>
      <c r="O925" s="18">
        <v>4.525852192442404E-2</v>
      </c>
      <c r="P925" s="18">
        <v>1.6005076686467432E-2</v>
      </c>
      <c r="Q925" s="18">
        <v>2.2420498330973381E-2</v>
      </c>
      <c r="R925" s="18">
        <v>5.1597424051629717E-2</v>
      </c>
      <c r="S925" s="18">
        <v>4.5704693921495863E-2</v>
      </c>
      <c r="T925" s="18">
        <v>0</v>
      </c>
      <c r="U925" s="18">
        <v>0.11102014983619091</v>
      </c>
      <c r="W925" s="18">
        <v>1.360072286447361E-2</v>
      </c>
      <c r="X925" s="18">
        <v>3.6464093560803622E-2</v>
      </c>
      <c r="Y925" s="18">
        <v>0</v>
      </c>
      <c r="Z925" s="18">
        <v>4.0559770831896498E-2</v>
      </c>
      <c r="AA925" s="18">
        <v>0.10382619283874631</v>
      </c>
      <c r="AB925" s="18">
        <v>0.1069756541380721</v>
      </c>
      <c r="AC925" s="18">
        <v>7.497850015127E-2</v>
      </c>
      <c r="AD925" s="18">
        <v>0</v>
      </c>
      <c r="AE925" s="18">
        <v>0.15681030040892749</v>
      </c>
      <c r="AG925" s="18">
        <v>2.7827850715823839E-2</v>
      </c>
      <c r="AH925" s="18">
        <v>0.1072581706900394</v>
      </c>
    </row>
    <row r="926" spans="2:34" x14ac:dyDescent="0.35">
      <c r="B926" s="17" t="s">
        <v>66</v>
      </c>
      <c r="C926" s="18">
        <v>8.1472417535445457E-2</v>
      </c>
      <c r="D926" s="18">
        <v>5.5831949647338737E-2</v>
      </c>
      <c r="E926" s="18">
        <v>0.1110444877467809</v>
      </c>
      <c r="G926" s="18">
        <v>9.8477441801862839E-2</v>
      </c>
      <c r="H926" s="18">
        <v>3.6187696556887257E-2</v>
      </c>
      <c r="J926" s="18">
        <v>0.14120644975980501</v>
      </c>
      <c r="K926" s="18">
        <v>8.2704810954993796E-2</v>
      </c>
      <c r="L926" s="18">
        <v>6.9917952965741173E-2</v>
      </c>
      <c r="M926" s="18">
        <v>8.8849291399900776E-2</v>
      </c>
      <c r="N926" s="18">
        <v>0.14039267519705831</v>
      </c>
      <c r="O926" s="18">
        <v>0.12129028384493321</v>
      </c>
      <c r="P926" s="18">
        <v>9.6030460118804589E-2</v>
      </c>
      <c r="Q926" s="18">
        <v>2.4682587667945462E-2</v>
      </c>
      <c r="R926" s="18">
        <v>5.4955075527381783E-2</v>
      </c>
      <c r="S926" s="18">
        <v>0</v>
      </c>
      <c r="T926" s="18">
        <v>3.1931005003349867E-2</v>
      </c>
      <c r="U926" s="18">
        <v>0.11102014983619091</v>
      </c>
      <c r="W926" s="18">
        <v>0.16490486978752469</v>
      </c>
      <c r="X926" s="18">
        <v>1.2076839849475751E-2</v>
      </c>
      <c r="Y926" s="18">
        <v>3.1922541804097093E-2</v>
      </c>
      <c r="Z926" s="18">
        <v>2.5044225388547819E-2</v>
      </c>
      <c r="AA926" s="18">
        <v>0</v>
      </c>
      <c r="AB926" s="18">
        <v>0</v>
      </c>
      <c r="AC926" s="18">
        <v>3.7995283649251067E-2</v>
      </c>
      <c r="AD926" s="18">
        <v>0</v>
      </c>
      <c r="AE926" s="18">
        <v>0</v>
      </c>
      <c r="AG926" s="18">
        <v>8.4452087435357273E-2</v>
      </c>
      <c r="AH926" s="18">
        <v>0</v>
      </c>
    </row>
    <row r="928" spans="2:34" ht="159.5" x14ac:dyDescent="0.35">
      <c r="B928" s="14" t="s">
        <v>298</v>
      </c>
    </row>
    <row r="929" spans="2:34" x14ac:dyDescent="0.35">
      <c r="B929" s="15" t="s">
        <v>18</v>
      </c>
    </row>
    <row r="930" spans="2:34" x14ac:dyDescent="0.35">
      <c r="B930" s="11" t="s">
        <v>59</v>
      </c>
      <c r="C930" s="16">
        <v>501</v>
      </c>
      <c r="D930" s="16">
        <v>264</v>
      </c>
      <c r="E930" s="16">
        <v>233</v>
      </c>
      <c r="G930" s="16">
        <v>355</v>
      </c>
      <c r="H930" s="16">
        <v>146</v>
      </c>
      <c r="J930" s="16">
        <v>48</v>
      </c>
      <c r="K930" s="16">
        <v>37</v>
      </c>
      <c r="L930" s="16">
        <v>103</v>
      </c>
      <c r="M930" s="16">
        <v>43</v>
      </c>
      <c r="N930" s="16">
        <v>21</v>
      </c>
      <c r="O930" s="16">
        <v>39</v>
      </c>
      <c r="P930" s="16">
        <v>59</v>
      </c>
      <c r="Q930" s="16">
        <v>39</v>
      </c>
      <c r="R930" s="16">
        <v>54</v>
      </c>
      <c r="S930" s="16">
        <v>19</v>
      </c>
      <c r="T930" s="16">
        <v>29</v>
      </c>
      <c r="U930" s="16">
        <v>10</v>
      </c>
      <c r="W930" s="16">
        <v>217</v>
      </c>
      <c r="X930" s="16">
        <v>72</v>
      </c>
      <c r="Y930" s="16">
        <v>67</v>
      </c>
      <c r="Z930" s="16">
        <v>52</v>
      </c>
      <c r="AA930" s="16">
        <v>28</v>
      </c>
      <c r="AB930" s="16">
        <v>18</v>
      </c>
      <c r="AC930" s="16">
        <v>24</v>
      </c>
      <c r="AD930" s="16">
        <v>6</v>
      </c>
      <c r="AE930" s="16">
        <v>14</v>
      </c>
      <c r="AG930" s="16">
        <v>478</v>
      </c>
      <c r="AH930" s="16">
        <v>20</v>
      </c>
    </row>
    <row r="931" spans="2:34" x14ac:dyDescent="0.35">
      <c r="B931" s="12" t="s">
        <v>60</v>
      </c>
      <c r="C931" s="16">
        <v>504</v>
      </c>
      <c r="D931" s="16">
        <v>262</v>
      </c>
      <c r="E931" s="16">
        <v>238</v>
      </c>
      <c r="G931" s="16">
        <v>366</v>
      </c>
      <c r="H931" s="16">
        <v>138</v>
      </c>
      <c r="J931" s="16">
        <v>39</v>
      </c>
      <c r="K931" s="16">
        <v>51</v>
      </c>
      <c r="L931" s="16">
        <v>91</v>
      </c>
      <c r="M931" s="16">
        <v>36</v>
      </c>
      <c r="N931" s="16">
        <v>16</v>
      </c>
      <c r="O931" s="16">
        <v>49</v>
      </c>
      <c r="P931" s="16">
        <v>78</v>
      </c>
      <c r="Q931" s="16">
        <v>37</v>
      </c>
      <c r="R931" s="16">
        <v>45</v>
      </c>
      <c r="S931" s="16">
        <v>14</v>
      </c>
      <c r="T931" s="16">
        <v>32</v>
      </c>
      <c r="U931" s="16">
        <v>13</v>
      </c>
      <c r="W931" s="16">
        <v>216</v>
      </c>
      <c r="X931" s="16">
        <v>88</v>
      </c>
      <c r="Y931" s="16">
        <v>79</v>
      </c>
      <c r="Z931" s="16">
        <v>45</v>
      </c>
      <c r="AA931" s="16">
        <v>24</v>
      </c>
      <c r="AB931" s="16">
        <v>15</v>
      </c>
      <c r="AC931" s="16">
        <v>19</v>
      </c>
      <c r="AD931" s="16">
        <v>5</v>
      </c>
      <c r="AE931" s="16">
        <v>10</v>
      </c>
      <c r="AG931" s="16">
        <v>486</v>
      </c>
      <c r="AH931" s="16">
        <v>15</v>
      </c>
    </row>
    <row r="932" spans="2:34" x14ac:dyDescent="0.35">
      <c r="B932" s="17" t="s">
        <v>290</v>
      </c>
      <c r="C932" s="18">
        <v>0.17110244238097111</v>
      </c>
      <c r="D932" s="18">
        <v>0.16118563559634749</v>
      </c>
      <c r="E932" s="18">
        <v>0.18484369051206759</v>
      </c>
      <c r="G932" s="18">
        <v>0.1829737658992685</v>
      </c>
      <c r="H932" s="18">
        <v>0.13948886954803111</v>
      </c>
      <c r="J932" s="18">
        <v>0.2299038500862402</v>
      </c>
      <c r="K932" s="18">
        <v>0.16996265537074121</v>
      </c>
      <c r="L932" s="18">
        <v>0.1653410751128494</v>
      </c>
      <c r="M932" s="18">
        <v>0.1921688564555023</v>
      </c>
      <c r="N932" s="18">
        <v>0.2455795423649994</v>
      </c>
      <c r="O932" s="18">
        <v>9.866102288272123E-2</v>
      </c>
      <c r="P932" s="18">
        <v>0.1585823736803583</v>
      </c>
      <c r="Q932" s="18">
        <v>0.234371037830817</v>
      </c>
      <c r="R932" s="18">
        <v>0.1401620503439629</v>
      </c>
      <c r="S932" s="18">
        <v>0.1078611429685724</v>
      </c>
      <c r="T932" s="18">
        <v>0.17547363828297849</v>
      </c>
      <c r="U932" s="18">
        <v>0.22204029967238181</v>
      </c>
      <c r="W932" s="18">
        <v>0.20228526796247329</v>
      </c>
      <c r="X932" s="18">
        <v>0.1904300685024459</v>
      </c>
      <c r="Y932" s="18">
        <v>0.18074962182507631</v>
      </c>
      <c r="Z932" s="18">
        <v>8.5800525918805215E-2</v>
      </c>
      <c r="AA932" s="18">
        <v>0.18836024161406739</v>
      </c>
      <c r="AB932" s="18">
        <v>0.1030055891291508</v>
      </c>
      <c r="AC932" s="18">
        <v>7.856919442782527E-2</v>
      </c>
      <c r="AD932" s="18">
        <v>0</v>
      </c>
      <c r="AE932" s="18">
        <v>0</v>
      </c>
      <c r="AG932" s="18">
        <v>0.17736012826763539</v>
      </c>
      <c r="AH932" s="18">
        <v>0</v>
      </c>
    </row>
    <row r="933" spans="2:34" x14ac:dyDescent="0.35">
      <c r="B933" s="17" t="s">
        <v>291</v>
      </c>
      <c r="C933" s="18">
        <v>0.29633398968778141</v>
      </c>
      <c r="D933" s="18">
        <v>0.26334359687489761</v>
      </c>
      <c r="E933" s="18">
        <v>0.33395634847198691</v>
      </c>
      <c r="G933" s="18">
        <v>0.2857839527685887</v>
      </c>
      <c r="H933" s="18">
        <v>0.32442894978393511</v>
      </c>
      <c r="J933" s="18">
        <v>0.27697714410288998</v>
      </c>
      <c r="K933" s="18">
        <v>0.3357464624511608</v>
      </c>
      <c r="L933" s="18">
        <v>0.29403308633400232</v>
      </c>
      <c r="M933" s="18">
        <v>0.36049405202972762</v>
      </c>
      <c r="N933" s="18">
        <v>0.20651082755362529</v>
      </c>
      <c r="O933" s="18">
        <v>0.33426183208445559</v>
      </c>
      <c r="P933" s="18">
        <v>0.27458236632366312</v>
      </c>
      <c r="Q933" s="18">
        <v>0.24660281090230429</v>
      </c>
      <c r="R933" s="18">
        <v>0.2663794483872875</v>
      </c>
      <c r="S933" s="18">
        <v>0.35694850010476092</v>
      </c>
      <c r="T933" s="18">
        <v>0.27126872074455938</v>
      </c>
      <c r="U933" s="18">
        <v>0.37795970032761822</v>
      </c>
      <c r="W933" s="18">
        <v>0.26913553974279042</v>
      </c>
      <c r="X933" s="18">
        <v>0.34382393073145628</v>
      </c>
      <c r="Y933" s="18">
        <v>0.27004883266429902</v>
      </c>
      <c r="Z933" s="18">
        <v>0.38461950566759839</v>
      </c>
      <c r="AA933" s="18">
        <v>0.29063803309681913</v>
      </c>
      <c r="AB933" s="18">
        <v>0.3058391927213186</v>
      </c>
      <c r="AC933" s="18">
        <v>0.27783392634533088</v>
      </c>
      <c r="AD933" s="18">
        <v>0.40281294378716581</v>
      </c>
      <c r="AE933" s="18">
        <v>0.26055575903275652</v>
      </c>
      <c r="AG933" s="18">
        <v>0.29596054901425928</v>
      </c>
      <c r="AH933" s="18">
        <v>0.30550909726380188</v>
      </c>
    </row>
    <row r="934" spans="2:34" x14ac:dyDescent="0.35">
      <c r="B934" s="17" t="s">
        <v>125</v>
      </c>
      <c r="C934" s="18">
        <v>0.35365237724976961</v>
      </c>
      <c r="D934" s="18">
        <v>0.37709423692757738</v>
      </c>
      <c r="E934" s="18">
        <v>0.32076527826580598</v>
      </c>
      <c r="G934" s="18">
        <v>0.39073242546324422</v>
      </c>
      <c r="H934" s="18">
        <v>0.25490746451625518</v>
      </c>
      <c r="J934" s="18">
        <v>0.26553141313244388</v>
      </c>
      <c r="K934" s="18">
        <v>0.30025639474150462</v>
      </c>
      <c r="L934" s="18">
        <v>0.38495037449007818</v>
      </c>
      <c r="M934" s="18">
        <v>0.29243010801839547</v>
      </c>
      <c r="N934" s="18">
        <v>0.27649648654908998</v>
      </c>
      <c r="O934" s="18">
        <v>0.35323382258057318</v>
      </c>
      <c r="P934" s="18">
        <v>0.40734653431735968</v>
      </c>
      <c r="Q934" s="18">
        <v>0.39017173211875927</v>
      </c>
      <c r="R934" s="18">
        <v>0.4021737657776846</v>
      </c>
      <c r="S934" s="18">
        <v>0.38162452003659852</v>
      </c>
      <c r="T934" s="18">
        <v>0.33794369105301919</v>
      </c>
      <c r="U934" s="18">
        <v>0.28897985016380912</v>
      </c>
      <c r="W934" s="18">
        <v>0.38975546032241998</v>
      </c>
      <c r="X934" s="18">
        <v>0.32771830174991262</v>
      </c>
      <c r="Y934" s="18">
        <v>0.39455285708750648</v>
      </c>
      <c r="Z934" s="18">
        <v>0.30179775180055968</v>
      </c>
      <c r="AA934" s="18">
        <v>0.2940840874330431</v>
      </c>
      <c r="AB934" s="18">
        <v>0.15923106760442579</v>
      </c>
      <c r="AC934" s="18">
        <v>0.385029264621159</v>
      </c>
      <c r="AD934" s="18">
        <v>0</v>
      </c>
      <c r="AE934" s="18">
        <v>0.2493398681643024</v>
      </c>
      <c r="AG934" s="18">
        <v>0.35917782001084758</v>
      </c>
      <c r="AH934" s="18">
        <v>0.1705483509033319</v>
      </c>
    </row>
    <row r="935" spans="2:34" x14ac:dyDescent="0.35">
      <c r="B935" s="17" t="s">
        <v>292</v>
      </c>
      <c r="C935" s="18">
        <v>0.1048140456936883</v>
      </c>
      <c r="D935" s="18">
        <v>0.1228462148912685</v>
      </c>
      <c r="E935" s="18">
        <v>8.6692399407936327E-2</v>
      </c>
      <c r="G935" s="18">
        <v>6.771823761170373E-2</v>
      </c>
      <c r="H935" s="18">
        <v>0.20360092727340681</v>
      </c>
      <c r="J935" s="18">
        <v>0.1236091940357029</v>
      </c>
      <c r="K935" s="18">
        <v>0.16646621711826209</v>
      </c>
      <c r="L935" s="18">
        <v>0.1168224197000024</v>
      </c>
      <c r="M935" s="18">
        <v>2.2212322849975191E-2</v>
      </c>
      <c r="N935" s="18">
        <v>0.181680933516503</v>
      </c>
      <c r="O935" s="18">
        <v>9.4589033365784655E-2</v>
      </c>
      <c r="P935" s="18">
        <v>5.685049373372858E-2</v>
      </c>
      <c r="Q935" s="18">
        <v>0.12885441914811899</v>
      </c>
      <c r="R935" s="18">
        <v>8.958068102507015E-2</v>
      </c>
      <c r="S935" s="18">
        <v>0.1535658368900682</v>
      </c>
      <c r="T935" s="18">
        <v>0.15145193991274319</v>
      </c>
      <c r="U935" s="18">
        <v>0</v>
      </c>
      <c r="W935" s="18">
        <v>4.3237219245058078E-2</v>
      </c>
      <c r="X935" s="18">
        <v>0.13802769901618531</v>
      </c>
      <c r="Y935" s="18">
        <v>7.0255381724013743E-2</v>
      </c>
      <c r="Z935" s="18">
        <v>0.1442722749468571</v>
      </c>
      <c r="AA935" s="18">
        <v>0.14937725642215821</v>
      </c>
      <c r="AB935" s="18">
        <v>0.43192415054510469</v>
      </c>
      <c r="AC935" s="18">
        <v>0.18128235065785839</v>
      </c>
      <c r="AD935" s="18">
        <v>0.34737569660256479</v>
      </c>
      <c r="AE935" s="18">
        <v>0.31971205499740352</v>
      </c>
      <c r="AG935" s="18">
        <v>9.6728025878790966E-2</v>
      </c>
      <c r="AH935" s="18">
        <v>0.32845377893863109</v>
      </c>
    </row>
    <row r="936" spans="2:34" x14ac:dyDescent="0.35">
      <c r="B936" s="17" t="s">
        <v>293</v>
      </c>
      <c r="C936" s="18">
        <v>2.5141883017446059E-2</v>
      </c>
      <c r="D936" s="18">
        <v>2.6647793571724789E-2</v>
      </c>
      <c r="E936" s="18">
        <v>2.389897939545152E-2</v>
      </c>
      <c r="G936" s="18">
        <v>1.6950884652604151E-2</v>
      </c>
      <c r="H936" s="18">
        <v>4.6954676088269448E-2</v>
      </c>
      <c r="J936" s="18">
        <v>4.4531785566743413E-2</v>
      </c>
      <c r="K936" s="18">
        <v>0</v>
      </c>
      <c r="L936" s="18">
        <v>8.5581254953643882E-3</v>
      </c>
      <c r="M936" s="18">
        <v>1.6131056326503249E-2</v>
      </c>
      <c r="N936" s="18">
        <v>0</v>
      </c>
      <c r="O936" s="18">
        <v>2.262926096221202E-2</v>
      </c>
      <c r="P936" s="18">
        <v>5.0658546047455358E-2</v>
      </c>
      <c r="Q936" s="18">
        <v>0</v>
      </c>
      <c r="R936" s="18">
        <v>6.6579427260660767E-2</v>
      </c>
      <c r="S936" s="18">
        <v>0</v>
      </c>
      <c r="T936" s="18">
        <v>0</v>
      </c>
      <c r="U936" s="18">
        <v>0.11102014983619091</v>
      </c>
      <c r="W936" s="18">
        <v>1.348690215659276E-2</v>
      </c>
      <c r="X936" s="18">
        <v>0</v>
      </c>
      <c r="Y936" s="18">
        <v>3.8283604795632531E-2</v>
      </c>
      <c r="Z936" s="18">
        <v>2.586889435358352E-2</v>
      </c>
      <c r="AA936" s="18">
        <v>7.7540381433912287E-2</v>
      </c>
      <c r="AB936" s="18">
        <v>0</v>
      </c>
      <c r="AC936" s="18">
        <v>3.9289980298575292E-2</v>
      </c>
      <c r="AD936" s="18">
        <v>0.24981135961026929</v>
      </c>
      <c r="AE936" s="18">
        <v>0.17039231780553721</v>
      </c>
      <c r="AG936" s="18">
        <v>2.0027786576405821E-2</v>
      </c>
      <c r="AH936" s="18">
        <v>0.1954887728942353</v>
      </c>
    </row>
    <row r="937" spans="2:34" x14ac:dyDescent="0.35">
      <c r="B937" s="17" t="s">
        <v>66</v>
      </c>
      <c r="C937" s="18">
        <v>4.8955261970343812E-2</v>
      </c>
      <c r="D937" s="18">
        <v>4.8882522138184357E-2</v>
      </c>
      <c r="E937" s="18">
        <v>4.9843303946751669E-2</v>
      </c>
      <c r="G937" s="18">
        <v>5.584073360459086E-2</v>
      </c>
      <c r="H937" s="18">
        <v>3.0619112790102369E-2</v>
      </c>
      <c r="J937" s="18">
        <v>5.9446613075979683E-2</v>
      </c>
      <c r="K937" s="18">
        <v>2.756827031833127E-2</v>
      </c>
      <c r="L937" s="18">
        <v>3.0294918867703059E-2</v>
      </c>
      <c r="M937" s="18">
        <v>0.116563604319896</v>
      </c>
      <c r="N937" s="18">
        <v>8.9732210015781952E-2</v>
      </c>
      <c r="O937" s="18">
        <v>9.6625028124252943E-2</v>
      </c>
      <c r="P937" s="18">
        <v>5.1979685897435068E-2</v>
      </c>
      <c r="Q937" s="18">
        <v>0</v>
      </c>
      <c r="R937" s="18">
        <v>3.5124627205333762E-2</v>
      </c>
      <c r="S937" s="18">
        <v>0</v>
      </c>
      <c r="T937" s="18">
        <v>6.3862010006699749E-2</v>
      </c>
      <c r="U937" s="18">
        <v>0</v>
      </c>
      <c r="W937" s="18">
        <v>8.2099610570665435E-2</v>
      </c>
      <c r="X937" s="18">
        <v>0</v>
      </c>
      <c r="Y937" s="18">
        <v>4.610970190347205E-2</v>
      </c>
      <c r="Z937" s="18">
        <v>5.7641047312596227E-2</v>
      </c>
      <c r="AA937" s="18">
        <v>0</v>
      </c>
      <c r="AB937" s="18">
        <v>0</v>
      </c>
      <c r="AC937" s="18">
        <v>3.7995283649251067E-2</v>
      </c>
      <c r="AD937" s="18">
        <v>0</v>
      </c>
      <c r="AE937" s="18">
        <v>0</v>
      </c>
      <c r="AG937" s="18">
        <v>5.0745690252060979E-2</v>
      </c>
      <c r="AH937" s="18">
        <v>0</v>
      </c>
    </row>
    <row r="939" spans="2:34" ht="174" x14ac:dyDescent="0.35">
      <c r="B939" s="14" t="s">
        <v>299</v>
      </c>
    </row>
    <row r="940" spans="2:34" x14ac:dyDescent="0.35">
      <c r="B940" s="15" t="s">
        <v>18</v>
      </c>
    </row>
    <row r="941" spans="2:34" x14ac:dyDescent="0.35">
      <c r="B941" s="11" t="s">
        <v>59</v>
      </c>
      <c r="C941" s="16">
        <v>501</v>
      </c>
      <c r="D941" s="16">
        <v>264</v>
      </c>
      <c r="E941" s="16">
        <v>233</v>
      </c>
      <c r="G941" s="16">
        <v>355</v>
      </c>
      <c r="H941" s="16">
        <v>146</v>
      </c>
      <c r="J941" s="16">
        <v>48</v>
      </c>
      <c r="K941" s="16">
        <v>37</v>
      </c>
      <c r="L941" s="16">
        <v>103</v>
      </c>
      <c r="M941" s="16">
        <v>43</v>
      </c>
      <c r="N941" s="16">
        <v>21</v>
      </c>
      <c r="O941" s="16">
        <v>39</v>
      </c>
      <c r="P941" s="16">
        <v>59</v>
      </c>
      <c r="Q941" s="16">
        <v>39</v>
      </c>
      <c r="R941" s="16">
        <v>54</v>
      </c>
      <c r="S941" s="16">
        <v>19</v>
      </c>
      <c r="T941" s="16">
        <v>29</v>
      </c>
      <c r="U941" s="16">
        <v>10</v>
      </c>
      <c r="W941" s="16">
        <v>217</v>
      </c>
      <c r="X941" s="16">
        <v>72</v>
      </c>
      <c r="Y941" s="16">
        <v>67</v>
      </c>
      <c r="Z941" s="16">
        <v>52</v>
      </c>
      <c r="AA941" s="16">
        <v>28</v>
      </c>
      <c r="AB941" s="16">
        <v>18</v>
      </c>
      <c r="AC941" s="16">
        <v>24</v>
      </c>
      <c r="AD941" s="16">
        <v>6</v>
      </c>
      <c r="AE941" s="16">
        <v>14</v>
      </c>
      <c r="AG941" s="16">
        <v>478</v>
      </c>
      <c r="AH941" s="16">
        <v>20</v>
      </c>
    </row>
    <row r="942" spans="2:34" x14ac:dyDescent="0.35">
      <c r="B942" s="12" t="s">
        <v>60</v>
      </c>
      <c r="C942" s="16">
        <v>504</v>
      </c>
      <c r="D942" s="16">
        <v>262</v>
      </c>
      <c r="E942" s="16">
        <v>238</v>
      </c>
      <c r="G942" s="16">
        <v>366</v>
      </c>
      <c r="H942" s="16">
        <v>138</v>
      </c>
      <c r="J942" s="16">
        <v>39</v>
      </c>
      <c r="K942" s="16">
        <v>51</v>
      </c>
      <c r="L942" s="16">
        <v>91</v>
      </c>
      <c r="M942" s="16">
        <v>36</v>
      </c>
      <c r="N942" s="16">
        <v>16</v>
      </c>
      <c r="O942" s="16">
        <v>49</v>
      </c>
      <c r="P942" s="16">
        <v>78</v>
      </c>
      <c r="Q942" s="16">
        <v>37</v>
      </c>
      <c r="R942" s="16">
        <v>45</v>
      </c>
      <c r="S942" s="16">
        <v>14</v>
      </c>
      <c r="T942" s="16">
        <v>32</v>
      </c>
      <c r="U942" s="16">
        <v>13</v>
      </c>
      <c r="W942" s="16">
        <v>216</v>
      </c>
      <c r="X942" s="16">
        <v>88</v>
      </c>
      <c r="Y942" s="16">
        <v>79</v>
      </c>
      <c r="Z942" s="16">
        <v>45</v>
      </c>
      <c r="AA942" s="16">
        <v>24</v>
      </c>
      <c r="AB942" s="16">
        <v>15</v>
      </c>
      <c r="AC942" s="16">
        <v>19</v>
      </c>
      <c r="AD942" s="16">
        <v>5</v>
      </c>
      <c r="AE942" s="16">
        <v>10</v>
      </c>
      <c r="AG942" s="16">
        <v>486</v>
      </c>
      <c r="AH942" s="16">
        <v>15</v>
      </c>
    </row>
    <row r="943" spans="2:34" x14ac:dyDescent="0.35">
      <c r="B943" s="17" t="s">
        <v>300</v>
      </c>
      <c r="C943" s="18">
        <v>0.1607043938161711</v>
      </c>
      <c r="D943" s="18">
        <v>0.15539331391663841</v>
      </c>
      <c r="E943" s="18">
        <v>0.16920361374716569</v>
      </c>
      <c r="G943" s="18">
        <v>0.155957772186679</v>
      </c>
      <c r="H943" s="18">
        <v>0.17334474249869761</v>
      </c>
      <c r="J943" s="18">
        <v>0.1136692894871872</v>
      </c>
      <c r="K943" s="18">
        <v>0.14323659499420119</v>
      </c>
      <c r="L943" s="18">
        <v>0.21102016318597111</v>
      </c>
      <c r="M943" s="18">
        <v>0.2400597956711133</v>
      </c>
      <c r="N943" s="18">
        <v>0.1635761759368628</v>
      </c>
      <c r="O943" s="18">
        <v>0.1027346094123639</v>
      </c>
      <c r="P943" s="18">
        <v>0.20735670240368501</v>
      </c>
      <c r="Q943" s="18">
        <v>0.13564068715903521</v>
      </c>
      <c r="R943" s="18">
        <v>8.6722051256963473E-2</v>
      </c>
      <c r="S943" s="18">
        <v>0.26142697985864061</v>
      </c>
      <c r="T943" s="18">
        <v>9.6260868805323432E-2</v>
      </c>
      <c r="U943" s="18">
        <v>0.11102014983619091</v>
      </c>
      <c r="W943" s="18">
        <v>0.1165332625535981</v>
      </c>
      <c r="X943" s="18">
        <v>0.16656928862957621</v>
      </c>
      <c r="Y943" s="18">
        <v>0.1776257686683318</v>
      </c>
      <c r="Z943" s="18">
        <v>0.22628538102323709</v>
      </c>
      <c r="AA943" s="18">
        <v>0.1320303356235743</v>
      </c>
      <c r="AB943" s="18">
        <v>0.19107146297924349</v>
      </c>
      <c r="AC943" s="18">
        <v>0.2547661055653927</v>
      </c>
      <c r="AD943" s="18">
        <v>0.2166108411134009</v>
      </c>
      <c r="AE943" s="18">
        <v>0.30607827262054699</v>
      </c>
      <c r="AG943" s="18">
        <v>0.1540808671332658</v>
      </c>
      <c r="AH943" s="18">
        <v>0.27780652159337133</v>
      </c>
    </row>
    <row r="944" spans="2:34" x14ac:dyDescent="0.35">
      <c r="B944" s="17" t="s">
        <v>301</v>
      </c>
      <c r="C944" s="18">
        <v>0.22573221985958691</v>
      </c>
      <c r="D944" s="18">
        <v>0.20983175782201591</v>
      </c>
      <c r="E944" s="18">
        <v>0.24696245483243109</v>
      </c>
      <c r="G944" s="18">
        <v>0.2098972536733941</v>
      </c>
      <c r="H944" s="18">
        <v>0.26790105268288289</v>
      </c>
      <c r="J944" s="18">
        <v>0.17239680069273211</v>
      </c>
      <c r="K944" s="18">
        <v>0.22185368750109449</v>
      </c>
      <c r="L944" s="18">
        <v>0.21240238380886781</v>
      </c>
      <c r="M944" s="18">
        <v>0.21217056482072391</v>
      </c>
      <c r="N944" s="18">
        <v>0.181680933516503</v>
      </c>
      <c r="O944" s="18">
        <v>0.33426183208445559</v>
      </c>
      <c r="P944" s="18">
        <v>0.17840622605213249</v>
      </c>
      <c r="Q944" s="18">
        <v>0.1723303839864119</v>
      </c>
      <c r="R944" s="18">
        <v>0.30506658441921031</v>
      </c>
      <c r="S944" s="18">
        <v>0.1078611429685724</v>
      </c>
      <c r="T944" s="18">
        <v>0.29734174715038941</v>
      </c>
      <c r="U944" s="18">
        <v>0.28897985016380912</v>
      </c>
      <c r="W944" s="18">
        <v>0.14943630431329891</v>
      </c>
      <c r="X944" s="18">
        <v>0.25001961715567927</v>
      </c>
      <c r="Y944" s="18">
        <v>0.30595626707260543</v>
      </c>
      <c r="Z944" s="18">
        <v>0.16705326321472869</v>
      </c>
      <c r="AA944" s="18">
        <v>0.25278417203834702</v>
      </c>
      <c r="AB944" s="18">
        <v>0.43741849800276361</v>
      </c>
      <c r="AC944" s="18">
        <v>0.43053535085659489</v>
      </c>
      <c r="AD944" s="18">
        <v>0.78338915888659899</v>
      </c>
      <c r="AE944" s="18">
        <v>0.22735959167883199</v>
      </c>
      <c r="AG944" s="18">
        <v>0.21976568787728701</v>
      </c>
      <c r="AH944" s="18">
        <v>0.40306520011122249</v>
      </c>
    </row>
    <row r="945" spans="2:34" x14ac:dyDescent="0.35">
      <c r="B945" s="17" t="s">
        <v>302</v>
      </c>
      <c r="C945" s="18">
        <v>0.26533103192017071</v>
      </c>
      <c r="D945" s="18">
        <v>0.29191430517758482</v>
      </c>
      <c r="E945" s="18">
        <v>0.227105217389967</v>
      </c>
      <c r="G945" s="18">
        <v>0.26020607992853673</v>
      </c>
      <c r="H945" s="18">
        <v>0.27897888195164572</v>
      </c>
      <c r="J945" s="18">
        <v>0.24490673040499791</v>
      </c>
      <c r="K945" s="18">
        <v>0.4143635549580541</v>
      </c>
      <c r="L945" s="18">
        <v>0.2056600377934979</v>
      </c>
      <c r="M945" s="18">
        <v>0.16282320550420529</v>
      </c>
      <c r="N945" s="18">
        <v>0.13610381135203181</v>
      </c>
      <c r="O945" s="18">
        <v>0.119254289086465</v>
      </c>
      <c r="P945" s="18">
        <v>0.2289403082652271</v>
      </c>
      <c r="Q945" s="18">
        <v>0.40896510928910668</v>
      </c>
      <c r="R945" s="18">
        <v>0.37813634717210293</v>
      </c>
      <c r="S945" s="18">
        <v>0.53519035692666672</v>
      </c>
      <c r="T945" s="18">
        <v>0.27126872074455938</v>
      </c>
      <c r="U945" s="18">
        <v>0.26693955049142731</v>
      </c>
      <c r="W945" s="18">
        <v>0.28829594288384952</v>
      </c>
      <c r="X945" s="18">
        <v>0.25161484148774688</v>
      </c>
      <c r="Y945" s="18">
        <v>0.2321766033031453</v>
      </c>
      <c r="Z945" s="18">
        <v>0.35254637763018459</v>
      </c>
      <c r="AA945" s="18">
        <v>0.32169271955295747</v>
      </c>
      <c r="AB945" s="18">
        <v>5.075017566279711E-2</v>
      </c>
      <c r="AC945" s="18">
        <v>0.15650265661171259</v>
      </c>
      <c r="AD945" s="18">
        <v>0</v>
      </c>
      <c r="AE945" s="18">
        <v>0.34941176411698532</v>
      </c>
      <c r="AG945" s="18">
        <v>0.26765845049231463</v>
      </c>
      <c r="AH945" s="18">
        <v>0.2389974800063181</v>
      </c>
    </row>
    <row r="946" spans="2:34" x14ac:dyDescent="0.35">
      <c r="B946" s="17" t="s">
        <v>303</v>
      </c>
      <c r="C946" s="18">
        <v>0.14270882524681389</v>
      </c>
      <c r="D946" s="18">
        <v>0.14516287546807391</v>
      </c>
      <c r="E946" s="18">
        <v>0.1423624582145932</v>
      </c>
      <c r="G946" s="18">
        <v>0.14629704034900939</v>
      </c>
      <c r="H946" s="18">
        <v>0.13315333640021029</v>
      </c>
      <c r="J946" s="18">
        <v>0.18189831201172921</v>
      </c>
      <c r="K946" s="18">
        <v>2.756827031833127E-2</v>
      </c>
      <c r="L946" s="18">
        <v>0.14182103381348299</v>
      </c>
      <c r="M946" s="18">
        <v>8.7015774107070232E-2</v>
      </c>
      <c r="N946" s="18">
        <v>0.24171663558274251</v>
      </c>
      <c r="O946" s="18">
        <v>0.2382800505919874</v>
      </c>
      <c r="P946" s="18">
        <v>0.16665853869076019</v>
      </c>
      <c r="Q946" s="18">
        <v>0.1721057200743559</v>
      </c>
      <c r="R946" s="18">
        <v>0.11562741059097691</v>
      </c>
      <c r="S946" s="18">
        <v>4.5704693921495863E-2</v>
      </c>
      <c r="T946" s="18">
        <v>0.1037023216431642</v>
      </c>
      <c r="U946" s="18">
        <v>0.22204029967238181</v>
      </c>
      <c r="W946" s="18">
        <v>0.13806122482277469</v>
      </c>
      <c r="X946" s="18">
        <v>0.18032674121881179</v>
      </c>
      <c r="Y946" s="18">
        <v>0.1198154998877094</v>
      </c>
      <c r="Z946" s="18">
        <v>0.12024679805376259</v>
      </c>
      <c r="AA946" s="18">
        <v>0.18246314495914609</v>
      </c>
      <c r="AB946" s="18">
        <v>0.27168202455497592</v>
      </c>
      <c r="AC946" s="18">
        <v>0.1177405754570631</v>
      </c>
      <c r="AD946" s="18">
        <v>0</v>
      </c>
      <c r="AE946" s="18">
        <v>6.0411967127390741E-2</v>
      </c>
      <c r="AG946" s="18">
        <v>0.1466527157710536</v>
      </c>
      <c r="AH946" s="18">
        <v>4.1321756702035008E-2</v>
      </c>
    </row>
    <row r="947" spans="2:34" x14ac:dyDescent="0.35">
      <c r="B947" s="17" t="s">
        <v>304</v>
      </c>
      <c r="C947" s="18">
        <v>8.4123502191306404E-2</v>
      </c>
      <c r="D947" s="18">
        <v>8.8602627474579643E-2</v>
      </c>
      <c r="E947" s="18">
        <v>8.0580843203275271E-2</v>
      </c>
      <c r="G947" s="18">
        <v>7.746633075072791E-2</v>
      </c>
      <c r="H947" s="18">
        <v>0.1018516833729342</v>
      </c>
      <c r="J947" s="18">
        <v>8.3262330572256849E-2</v>
      </c>
      <c r="K947" s="18">
        <v>8.2704810954993796E-2</v>
      </c>
      <c r="L947" s="18">
        <v>9.7048007255305574E-2</v>
      </c>
      <c r="M947" s="18">
        <v>8.7015774107070232E-2</v>
      </c>
      <c r="N947" s="18">
        <v>4.2934651616762513E-2</v>
      </c>
      <c r="O947" s="18">
        <v>0.1027346094123639</v>
      </c>
      <c r="P947" s="18">
        <v>0.1199644484813376</v>
      </c>
      <c r="Q947" s="18">
        <v>5.5479049745544871E-2</v>
      </c>
      <c r="R947" s="18">
        <v>1.8318358509127261E-2</v>
      </c>
      <c r="S947" s="18">
        <v>0</v>
      </c>
      <c r="T947" s="18">
        <v>0.1037023216431642</v>
      </c>
      <c r="U947" s="18">
        <v>0.11102014983619091</v>
      </c>
      <c r="W947" s="18">
        <v>0.1042827006424132</v>
      </c>
      <c r="X947" s="18">
        <v>5.5718487245594799E-2</v>
      </c>
      <c r="Y947" s="18">
        <v>9.9078378589665367E-2</v>
      </c>
      <c r="Z947" s="18">
        <v>9.123605172418299E-2</v>
      </c>
      <c r="AA947" s="18">
        <v>6.3978635701000777E-2</v>
      </c>
      <c r="AB947" s="18">
        <v>4.9077838800219917E-2</v>
      </c>
      <c r="AC947" s="18">
        <v>4.0455311509236737E-2</v>
      </c>
      <c r="AD947" s="18">
        <v>0</v>
      </c>
      <c r="AE947" s="18">
        <v>0</v>
      </c>
      <c r="AG947" s="18">
        <v>8.7200129532646178E-2</v>
      </c>
      <c r="AH947" s="18">
        <v>0</v>
      </c>
    </row>
    <row r="948" spans="2:34" x14ac:dyDescent="0.35">
      <c r="B948" s="17" t="s">
        <v>66</v>
      </c>
      <c r="C948" s="18">
        <v>3.3209246487350387E-2</v>
      </c>
      <c r="D948" s="18">
        <v>3.2035849154081371E-2</v>
      </c>
      <c r="E948" s="18">
        <v>3.1884508284167667E-2</v>
      </c>
      <c r="G948" s="18">
        <v>3.8598158360327789E-2</v>
      </c>
      <c r="H948" s="18">
        <v>1.8858465993155049E-2</v>
      </c>
      <c r="J948" s="18">
        <v>6.1319877512868992E-2</v>
      </c>
      <c r="K948" s="18">
        <v>5.5136540636662533E-2</v>
      </c>
      <c r="L948" s="18">
        <v>2.9524929132732389E-2</v>
      </c>
      <c r="M948" s="18">
        <v>0</v>
      </c>
      <c r="N948" s="18">
        <v>9.3595116798038877E-2</v>
      </c>
      <c r="O948" s="18">
        <v>0</v>
      </c>
      <c r="P948" s="18">
        <v>6.6663622733922789E-2</v>
      </c>
      <c r="Q948" s="18">
        <v>0</v>
      </c>
      <c r="R948" s="18">
        <v>2.285581401510996E-2</v>
      </c>
      <c r="S948" s="18">
        <v>0</v>
      </c>
      <c r="T948" s="18">
        <v>3.1931005003349867E-2</v>
      </c>
      <c r="U948" s="18">
        <v>0</v>
      </c>
      <c r="W948" s="18">
        <v>5.1526655006715313E-2</v>
      </c>
      <c r="X948" s="18">
        <v>2.380580156187324E-2</v>
      </c>
      <c r="Y948" s="18">
        <v>1.9871251978170419E-2</v>
      </c>
      <c r="Z948" s="18">
        <v>1.7587902965356391E-2</v>
      </c>
      <c r="AA948" s="18">
        <v>4.705099212497442E-2</v>
      </c>
      <c r="AB948" s="18">
        <v>0</v>
      </c>
      <c r="AC948" s="18">
        <v>0</v>
      </c>
      <c r="AD948" s="18">
        <v>0</v>
      </c>
      <c r="AE948" s="18">
        <v>0</v>
      </c>
      <c r="AG948" s="18">
        <v>3.4423799769926787E-2</v>
      </c>
      <c r="AH948" s="18">
        <v>0</v>
      </c>
    </row>
    <row r="949" spans="2:34" x14ac:dyDescent="0.35">
      <c r="B949" s="17" t="s">
        <v>65</v>
      </c>
      <c r="C949" s="18">
        <v>8.8190780478600669E-2</v>
      </c>
      <c r="D949" s="18">
        <v>7.7059270987026141E-2</v>
      </c>
      <c r="E949" s="18">
        <v>0.1019009043284002</v>
      </c>
      <c r="G949" s="18">
        <v>0.11157736475132531</v>
      </c>
      <c r="H949" s="18">
        <v>2.591183710047424E-2</v>
      </c>
      <c r="J949" s="18">
        <v>0.1425466593182278</v>
      </c>
      <c r="K949" s="18">
        <v>5.5136540636662533E-2</v>
      </c>
      <c r="L949" s="18">
        <v>0.1025234450101421</v>
      </c>
      <c r="M949" s="18">
        <v>0.21091488578981679</v>
      </c>
      <c r="N949" s="18">
        <v>0.14039267519705831</v>
      </c>
      <c r="O949" s="18">
        <v>0.1027346094123639</v>
      </c>
      <c r="P949" s="18">
        <v>3.2010153372934863E-2</v>
      </c>
      <c r="Q949" s="18">
        <v>5.5479049745544871E-2</v>
      </c>
      <c r="R949" s="18">
        <v>7.3273434036509044E-2</v>
      </c>
      <c r="S949" s="18">
        <v>4.9816826324624391E-2</v>
      </c>
      <c r="T949" s="18">
        <v>9.5793015010049623E-2</v>
      </c>
      <c r="U949" s="18">
        <v>0</v>
      </c>
      <c r="W949" s="18">
        <v>0.1518639097773504</v>
      </c>
      <c r="X949" s="18">
        <v>7.1945222700717765E-2</v>
      </c>
      <c r="Y949" s="18">
        <v>4.5476230500372389E-2</v>
      </c>
      <c r="Z949" s="18">
        <v>2.5044225388547819E-2</v>
      </c>
      <c r="AA949" s="18">
        <v>0</v>
      </c>
      <c r="AB949" s="18">
        <v>0</v>
      </c>
      <c r="AC949" s="18">
        <v>0</v>
      </c>
      <c r="AD949" s="18">
        <v>0</v>
      </c>
      <c r="AE949" s="18">
        <v>5.6738404456244632E-2</v>
      </c>
      <c r="AG949" s="18">
        <v>9.0218349423506081E-2</v>
      </c>
      <c r="AH949" s="18">
        <v>3.8809041587053221E-2</v>
      </c>
    </row>
    <row r="951" spans="2:34" ht="159.5" x14ac:dyDescent="0.35">
      <c r="B951" s="14" t="s">
        <v>305</v>
      </c>
    </row>
    <row r="952" spans="2:34" x14ac:dyDescent="0.35">
      <c r="B952" s="15" t="s">
        <v>18</v>
      </c>
    </row>
    <row r="953" spans="2:34" x14ac:dyDescent="0.35">
      <c r="B953" s="11" t="s">
        <v>59</v>
      </c>
      <c r="C953" s="16">
        <v>501</v>
      </c>
      <c r="D953" s="16">
        <v>264</v>
      </c>
      <c r="E953" s="16">
        <v>233</v>
      </c>
      <c r="G953" s="16">
        <v>355</v>
      </c>
      <c r="H953" s="16">
        <v>146</v>
      </c>
      <c r="J953" s="16">
        <v>48</v>
      </c>
      <c r="K953" s="16">
        <v>37</v>
      </c>
      <c r="L953" s="16">
        <v>103</v>
      </c>
      <c r="M953" s="16">
        <v>43</v>
      </c>
      <c r="N953" s="16">
        <v>21</v>
      </c>
      <c r="O953" s="16">
        <v>39</v>
      </c>
      <c r="P953" s="16">
        <v>59</v>
      </c>
      <c r="Q953" s="16">
        <v>39</v>
      </c>
      <c r="R953" s="16">
        <v>54</v>
      </c>
      <c r="S953" s="16">
        <v>19</v>
      </c>
      <c r="T953" s="16">
        <v>29</v>
      </c>
      <c r="U953" s="16">
        <v>10</v>
      </c>
      <c r="W953" s="16">
        <v>217</v>
      </c>
      <c r="X953" s="16">
        <v>72</v>
      </c>
      <c r="Y953" s="16">
        <v>67</v>
      </c>
      <c r="Z953" s="16">
        <v>52</v>
      </c>
      <c r="AA953" s="16">
        <v>28</v>
      </c>
      <c r="AB953" s="16">
        <v>18</v>
      </c>
      <c r="AC953" s="16">
        <v>24</v>
      </c>
      <c r="AD953" s="16">
        <v>6</v>
      </c>
      <c r="AE953" s="16">
        <v>14</v>
      </c>
      <c r="AG953" s="16">
        <v>478</v>
      </c>
      <c r="AH953" s="16">
        <v>20</v>
      </c>
    </row>
    <row r="954" spans="2:34" x14ac:dyDescent="0.35">
      <c r="B954" s="12" t="s">
        <v>60</v>
      </c>
      <c r="C954" s="16">
        <v>504</v>
      </c>
      <c r="D954" s="16">
        <v>262</v>
      </c>
      <c r="E954" s="16">
        <v>238</v>
      </c>
      <c r="G954" s="16">
        <v>366</v>
      </c>
      <c r="H954" s="16">
        <v>138</v>
      </c>
      <c r="J954" s="16">
        <v>39</v>
      </c>
      <c r="K954" s="16">
        <v>51</v>
      </c>
      <c r="L954" s="16">
        <v>91</v>
      </c>
      <c r="M954" s="16">
        <v>36</v>
      </c>
      <c r="N954" s="16">
        <v>16</v>
      </c>
      <c r="O954" s="16">
        <v>49</v>
      </c>
      <c r="P954" s="16">
        <v>78</v>
      </c>
      <c r="Q954" s="16">
        <v>37</v>
      </c>
      <c r="R954" s="16">
        <v>45</v>
      </c>
      <c r="S954" s="16">
        <v>14</v>
      </c>
      <c r="T954" s="16">
        <v>32</v>
      </c>
      <c r="U954" s="16">
        <v>13</v>
      </c>
      <c r="W954" s="16">
        <v>216</v>
      </c>
      <c r="X954" s="16">
        <v>88</v>
      </c>
      <c r="Y954" s="16">
        <v>79</v>
      </c>
      <c r="Z954" s="16">
        <v>45</v>
      </c>
      <c r="AA954" s="16">
        <v>24</v>
      </c>
      <c r="AB954" s="16">
        <v>15</v>
      </c>
      <c r="AC954" s="16">
        <v>19</v>
      </c>
      <c r="AD954" s="16">
        <v>5</v>
      </c>
      <c r="AE954" s="16">
        <v>10</v>
      </c>
      <c r="AG954" s="16">
        <v>486</v>
      </c>
      <c r="AH954" s="16">
        <v>15</v>
      </c>
    </row>
    <row r="955" spans="2:34" x14ac:dyDescent="0.35">
      <c r="B955" s="17" t="s">
        <v>300</v>
      </c>
      <c r="C955" s="18">
        <v>0.1850741767715903</v>
      </c>
      <c r="D955" s="18">
        <v>0.16178740997116081</v>
      </c>
      <c r="E955" s="18">
        <v>0.20928905250184421</v>
      </c>
      <c r="G955" s="18">
        <v>0.17236268328140669</v>
      </c>
      <c r="H955" s="18">
        <v>0.2189251391051476</v>
      </c>
      <c r="J955" s="18">
        <v>0.1742700651296214</v>
      </c>
      <c r="K955" s="18">
        <v>0.26058926371705993</v>
      </c>
      <c r="L955" s="18">
        <v>0.21551699913057651</v>
      </c>
      <c r="M955" s="18">
        <v>0.2211410317147707</v>
      </c>
      <c r="N955" s="18">
        <v>0.29845955105434641</v>
      </c>
      <c r="O955" s="18">
        <v>0.15206512085372451</v>
      </c>
      <c r="P955" s="18">
        <v>0.14891492483289001</v>
      </c>
      <c r="Q955" s="18">
        <v>0.18274377315795401</v>
      </c>
      <c r="R955" s="18">
        <v>0.15949646358582709</v>
      </c>
      <c r="S955" s="18">
        <v>0.21572228593714471</v>
      </c>
      <c r="T955" s="18">
        <v>0.13317479416055189</v>
      </c>
      <c r="U955" s="18">
        <v>0</v>
      </c>
      <c r="W955" s="18">
        <v>0.16434373637185909</v>
      </c>
      <c r="X955" s="18">
        <v>0.16028687181011911</v>
      </c>
      <c r="Y955" s="18">
        <v>0.1440298731253804</v>
      </c>
      <c r="Z955" s="18">
        <v>0.2234311628845545</v>
      </c>
      <c r="AA955" s="18">
        <v>0.2279982891750755</v>
      </c>
      <c r="AB955" s="18">
        <v>0.15923106760442579</v>
      </c>
      <c r="AC955" s="18">
        <v>0.35576506216533049</v>
      </c>
      <c r="AD955" s="18">
        <v>0.34737569660256479</v>
      </c>
      <c r="AE955" s="18">
        <v>0.47302589717198829</v>
      </c>
      <c r="AG955" s="18">
        <v>0.17632400447760591</v>
      </c>
      <c r="AH955" s="18">
        <v>0.43332037386399341</v>
      </c>
    </row>
    <row r="956" spans="2:34" x14ac:dyDescent="0.35">
      <c r="B956" s="17" t="s">
        <v>301</v>
      </c>
      <c r="C956" s="18">
        <v>0.23637889403928181</v>
      </c>
      <c r="D956" s="18">
        <v>0.23404748264215741</v>
      </c>
      <c r="E956" s="18">
        <v>0.24284675486025289</v>
      </c>
      <c r="G956" s="18">
        <v>0.21337304051785899</v>
      </c>
      <c r="H956" s="18">
        <v>0.29764394378394182</v>
      </c>
      <c r="J956" s="18">
        <v>0.1972799513814209</v>
      </c>
      <c r="K956" s="18">
        <v>0.15208994719400529</v>
      </c>
      <c r="L956" s="18">
        <v>0.28190725704101061</v>
      </c>
      <c r="M956" s="18">
        <v>0.22375382141421579</v>
      </c>
      <c r="N956" s="18">
        <v>0.1519844255669606</v>
      </c>
      <c r="O956" s="18">
        <v>0.22134565186704419</v>
      </c>
      <c r="P956" s="18">
        <v>0.22363349625884951</v>
      </c>
      <c r="Q956" s="18">
        <v>0.35348605954356188</v>
      </c>
      <c r="R956" s="18">
        <v>0.29027261331079041</v>
      </c>
      <c r="S956" s="18">
        <v>0.1412262141676161</v>
      </c>
      <c r="T956" s="18">
        <v>0.28972308040464972</v>
      </c>
      <c r="U956" s="18">
        <v>8.8979850163809091E-2</v>
      </c>
      <c r="W956" s="18">
        <v>0.15611651054413961</v>
      </c>
      <c r="X956" s="18">
        <v>0.16369645196664459</v>
      </c>
      <c r="Y956" s="18">
        <v>0.37822661258506968</v>
      </c>
      <c r="Z956" s="18">
        <v>0.34614433810030898</v>
      </c>
      <c r="AA956" s="18">
        <v>0.22197490314184939</v>
      </c>
      <c r="AB956" s="18">
        <v>0.46758655651500403</v>
      </c>
      <c r="AC956" s="18">
        <v>0.36882637455523232</v>
      </c>
      <c r="AD956" s="18">
        <v>0.5298110660174753</v>
      </c>
      <c r="AE956" s="18">
        <v>0.28130779733485511</v>
      </c>
      <c r="AG956" s="18">
        <v>0.2321360071671647</v>
      </c>
      <c r="AH956" s="18">
        <v>0.35983494876060351</v>
      </c>
    </row>
    <row r="957" spans="2:34" x14ac:dyDescent="0.35">
      <c r="B957" s="17" t="s">
        <v>302</v>
      </c>
      <c r="C957" s="18">
        <v>0.253504752415535</v>
      </c>
      <c r="D957" s="18">
        <v>0.28925991518936722</v>
      </c>
      <c r="E957" s="18">
        <v>0.21473867480253681</v>
      </c>
      <c r="G957" s="18">
        <v>0.25867133528776298</v>
      </c>
      <c r="H957" s="18">
        <v>0.23974603851334461</v>
      </c>
      <c r="J957" s="18">
        <v>0.33235265964507349</v>
      </c>
      <c r="K957" s="18">
        <v>0.25194851180820582</v>
      </c>
      <c r="L957" s="18">
        <v>0.24621415324598231</v>
      </c>
      <c r="M957" s="18">
        <v>0.2571744869741262</v>
      </c>
      <c r="N957" s="18">
        <v>4.2508694553992879E-2</v>
      </c>
      <c r="O957" s="18">
        <v>0.26701889284231028</v>
      </c>
      <c r="P957" s="18">
        <v>0.2449453849516946</v>
      </c>
      <c r="Q957" s="18">
        <v>0.1560237600650925</v>
      </c>
      <c r="R957" s="18">
        <v>0.30956591849931142</v>
      </c>
      <c r="S957" s="18">
        <v>0.3898520103559221</v>
      </c>
      <c r="T957" s="18">
        <v>0.19685959025935271</v>
      </c>
      <c r="U957" s="18">
        <v>0.4</v>
      </c>
      <c r="W957" s="18">
        <v>0.27143640738114122</v>
      </c>
      <c r="X957" s="18">
        <v>0.29027789272252341</v>
      </c>
      <c r="Y957" s="18">
        <v>0.20525453476446889</v>
      </c>
      <c r="Z957" s="18">
        <v>0.24749428942936319</v>
      </c>
      <c r="AA957" s="18">
        <v>0.32293406406337283</v>
      </c>
      <c r="AB957" s="18">
        <v>0.1030055891291508</v>
      </c>
      <c r="AC957" s="18">
        <v>0.1956632714716251</v>
      </c>
      <c r="AD957" s="18">
        <v>0.12281323737995981</v>
      </c>
      <c r="AE957" s="18">
        <v>0.2456663054931563</v>
      </c>
      <c r="AG957" s="18">
        <v>0.25639202194205268</v>
      </c>
      <c r="AH957" s="18">
        <v>0.20684467737540341</v>
      </c>
    </row>
    <row r="958" spans="2:34" x14ac:dyDescent="0.35">
      <c r="B958" s="17" t="s">
        <v>303</v>
      </c>
      <c r="C958" s="18">
        <v>0.13985272823569689</v>
      </c>
      <c r="D958" s="18">
        <v>0.13785896039093179</v>
      </c>
      <c r="E958" s="18">
        <v>0.14119118706324471</v>
      </c>
      <c r="G958" s="18">
        <v>0.1439115781603135</v>
      </c>
      <c r="H958" s="18">
        <v>0.12904392940951179</v>
      </c>
      <c r="J958" s="18">
        <v>7.1445829053352949E-2</v>
      </c>
      <c r="K958" s="18">
        <v>0.14239438505240989</v>
      </c>
      <c r="L958" s="18">
        <v>0.1018058293604607</v>
      </c>
      <c r="M958" s="18">
        <v>8.7015774107070232E-2</v>
      </c>
      <c r="N958" s="18">
        <v>0.14039267519705831</v>
      </c>
      <c r="O958" s="18">
        <v>0.26294530631266771</v>
      </c>
      <c r="P958" s="18">
        <v>0.19455698289132589</v>
      </c>
      <c r="Q958" s="18">
        <v>0.11888875966578311</v>
      </c>
      <c r="R958" s="18">
        <v>3.9662082711316472E-2</v>
      </c>
      <c r="S958" s="18">
        <v>9.5521520246120262E-2</v>
      </c>
      <c r="T958" s="18">
        <v>0.14354263327962871</v>
      </c>
      <c r="U958" s="18">
        <v>0.40000000000000008</v>
      </c>
      <c r="W958" s="18">
        <v>0.1440747804117479</v>
      </c>
      <c r="X958" s="18">
        <v>0.2113657835191711</v>
      </c>
      <c r="Y958" s="18">
        <v>0.11839396548104569</v>
      </c>
      <c r="Z958" s="18">
        <v>0.12865728352509009</v>
      </c>
      <c r="AA958" s="18">
        <v>9.5046488628645578E-2</v>
      </c>
      <c r="AB958" s="18">
        <v>0.11245095695055</v>
      </c>
      <c r="AC958" s="18">
        <v>4.0455311509236737E-2</v>
      </c>
      <c r="AD958" s="18">
        <v>0</v>
      </c>
      <c r="AE958" s="18">
        <v>0</v>
      </c>
      <c r="AG958" s="18">
        <v>0.14318563151346911</v>
      </c>
      <c r="AH958" s="18">
        <v>0</v>
      </c>
    </row>
    <row r="959" spans="2:34" x14ac:dyDescent="0.35">
      <c r="B959" s="17" t="s">
        <v>304</v>
      </c>
      <c r="C959" s="18">
        <v>5.8639745600791972E-2</v>
      </c>
      <c r="D959" s="18">
        <v>5.828604691216225E-2</v>
      </c>
      <c r="E959" s="18">
        <v>5.9996927331832192E-2</v>
      </c>
      <c r="G959" s="18">
        <v>5.2365063910415642E-2</v>
      </c>
      <c r="H959" s="18">
        <v>7.53493488995719E-2</v>
      </c>
      <c r="J959" s="18">
        <v>2.043995917095633E-2</v>
      </c>
      <c r="K959" s="18">
        <v>5.5136540636662533E-2</v>
      </c>
      <c r="L959" s="18">
        <v>5.2032316211827613E-2</v>
      </c>
      <c r="M959" s="18">
        <v>6.6636968549925582E-2</v>
      </c>
      <c r="N959" s="18">
        <v>0.13652976841480141</v>
      </c>
      <c r="O959" s="18">
        <v>2.262926096221202E-2</v>
      </c>
      <c r="P959" s="18">
        <v>5.5944141735467842E-2</v>
      </c>
      <c r="Q959" s="18">
        <v>7.7899548076518249E-2</v>
      </c>
      <c r="R959" s="18">
        <v>4.9918598313753677E-2</v>
      </c>
      <c r="S959" s="18">
        <v>0.1078611429685724</v>
      </c>
      <c r="T959" s="18">
        <v>0.13563332664651409</v>
      </c>
      <c r="U959" s="18">
        <v>0</v>
      </c>
      <c r="W959" s="18">
        <v>5.927292867291506E-2</v>
      </c>
      <c r="X959" s="18">
        <v>1.4536149750404081E-2</v>
      </c>
      <c r="Y959" s="18">
        <v>0.1059110882426577</v>
      </c>
      <c r="Z959" s="18">
        <v>1.7587902965356391E-2</v>
      </c>
      <c r="AA959" s="18">
        <v>0.13204625499105679</v>
      </c>
      <c r="AB959" s="18">
        <v>0.15772582980086919</v>
      </c>
      <c r="AC959" s="18">
        <v>3.9289980298575292E-2</v>
      </c>
      <c r="AD959" s="18">
        <v>0</v>
      </c>
      <c r="AE959" s="18">
        <v>0</v>
      </c>
      <c r="AG959" s="18">
        <v>6.0784362026702607E-2</v>
      </c>
      <c r="AH959" s="18">
        <v>0</v>
      </c>
    </row>
    <row r="960" spans="2:34" x14ac:dyDescent="0.35">
      <c r="B960" s="17" t="s">
        <v>66</v>
      </c>
      <c r="C960" s="18">
        <v>2.2401157987062909E-2</v>
      </c>
      <c r="D960" s="18">
        <v>3.1028670783021239E-2</v>
      </c>
      <c r="E960" s="18">
        <v>1.327289110474417E-2</v>
      </c>
      <c r="G960" s="18">
        <v>2.808226768754513E-2</v>
      </c>
      <c r="H960" s="18">
        <v>7.2722488126734496E-3</v>
      </c>
      <c r="J960" s="18">
        <v>9.6948763994551254E-2</v>
      </c>
      <c r="K960" s="18">
        <v>2.756827031833127E-2</v>
      </c>
      <c r="L960" s="18">
        <v>0</v>
      </c>
      <c r="M960" s="18">
        <v>0</v>
      </c>
      <c r="N960" s="18">
        <v>4.6797558399019439E-2</v>
      </c>
      <c r="O960" s="18">
        <v>0</v>
      </c>
      <c r="P960" s="18">
        <v>3.2010153372934863E-2</v>
      </c>
      <c r="Q960" s="18">
        <v>0</v>
      </c>
      <c r="R960" s="18">
        <v>4.1174172524237232E-2</v>
      </c>
      <c r="S960" s="18">
        <v>0</v>
      </c>
      <c r="T960" s="18">
        <v>2.929525860948877E-2</v>
      </c>
      <c r="U960" s="18">
        <v>0</v>
      </c>
      <c r="W960" s="18">
        <v>2.920344399369831E-2</v>
      </c>
      <c r="X960" s="18">
        <v>4.5756356772448548E-2</v>
      </c>
      <c r="Y960" s="18">
        <v>0</v>
      </c>
      <c r="Z960" s="18">
        <v>2.1169477651978179E-2</v>
      </c>
      <c r="AA960" s="18">
        <v>0</v>
      </c>
      <c r="AB960" s="18">
        <v>0</v>
      </c>
      <c r="AC960" s="18">
        <v>0</v>
      </c>
      <c r="AD960" s="18">
        <v>0</v>
      </c>
      <c r="AE960" s="18">
        <v>0</v>
      </c>
      <c r="AG960" s="18">
        <v>2.3220429811765812E-2</v>
      </c>
      <c r="AH960" s="18">
        <v>0</v>
      </c>
    </row>
    <row r="961" spans="2:34" x14ac:dyDescent="0.35">
      <c r="B961" s="17" t="s">
        <v>65</v>
      </c>
      <c r="C961" s="18">
        <v>0.10414854495004119</v>
      </c>
      <c r="D961" s="18">
        <v>8.7731514111199352E-2</v>
      </c>
      <c r="E961" s="18">
        <v>0.11866451233554511</v>
      </c>
      <c r="G961" s="18">
        <v>0.13123403115469731</v>
      </c>
      <c r="H961" s="18">
        <v>3.2019351475808693E-2</v>
      </c>
      <c r="J961" s="18">
        <v>0.1072627716250236</v>
      </c>
      <c r="K961" s="18">
        <v>0.11027308127332509</v>
      </c>
      <c r="L961" s="18">
        <v>0.1025234450101421</v>
      </c>
      <c r="M961" s="18">
        <v>0.14427791723989131</v>
      </c>
      <c r="N961" s="18">
        <v>0.1833273268138208</v>
      </c>
      <c r="O961" s="18">
        <v>7.3995767162040912E-2</v>
      </c>
      <c r="P961" s="18">
        <v>9.9994915956837363E-2</v>
      </c>
      <c r="Q961" s="18">
        <v>0.1109580994910897</v>
      </c>
      <c r="R961" s="18">
        <v>0.10991015105476359</v>
      </c>
      <c r="S961" s="18">
        <v>4.9816826324624391E-2</v>
      </c>
      <c r="T961" s="18">
        <v>7.1771316639814328E-2</v>
      </c>
      <c r="U961" s="18">
        <v>0.11102014983619091</v>
      </c>
      <c r="W961" s="18">
        <v>0.17555219262449889</v>
      </c>
      <c r="X961" s="18">
        <v>0.1140804934586892</v>
      </c>
      <c r="Y961" s="18">
        <v>4.818392580137771E-2</v>
      </c>
      <c r="Z961" s="18">
        <v>1.551554544334869E-2</v>
      </c>
      <c r="AA961" s="18">
        <v>0</v>
      </c>
      <c r="AB961" s="18">
        <v>0</v>
      </c>
      <c r="AC961" s="18">
        <v>0</v>
      </c>
      <c r="AD961" s="18">
        <v>0</v>
      </c>
      <c r="AE961" s="18">
        <v>0</v>
      </c>
      <c r="AG961" s="18">
        <v>0.1079575430612392</v>
      </c>
      <c r="AH961" s="18">
        <v>0</v>
      </c>
    </row>
    <row r="963" spans="2:34" ht="159.5" x14ac:dyDescent="0.35">
      <c r="B963" s="14" t="s">
        <v>306</v>
      </c>
    </row>
    <row r="964" spans="2:34" x14ac:dyDescent="0.35">
      <c r="B964" s="15" t="s">
        <v>18</v>
      </c>
    </row>
    <row r="965" spans="2:34" x14ac:dyDescent="0.35">
      <c r="B965" s="11" t="s">
        <v>59</v>
      </c>
      <c r="C965" s="16">
        <v>501</v>
      </c>
      <c r="D965" s="16">
        <v>264</v>
      </c>
      <c r="E965" s="16">
        <v>233</v>
      </c>
      <c r="G965" s="16">
        <v>355</v>
      </c>
      <c r="H965" s="16">
        <v>146</v>
      </c>
      <c r="J965" s="16">
        <v>48</v>
      </c>
      <c r="K965" s="16">
        <v>37</v>
      </c>
      <c r="L965" s="16">
        <v>103</v>
      </c>
      <c r="M965" s="16">
        <v>43</v>
      </c>
      <c r="N965" s="16">
        <v>21</v>
      </c>
      <c r="O965" s="16">
        <v>39</v>
      </c>
      <c r="P965" s="16">
        <v>59</v>
      </c>
      <c r="Q965" s="16">
        <v>39</v>
      </c>
      <c r="R965" s="16">
        <v>54</v>
      </c>
      <c r="S965" s="16">
        <v>19</v>
      </c>
      <c r="T965" s="16">
        <v>29</v>
      </c>
      <c r="U965" s="16">
        <v>10</v>
      </c>
      <c r="W965" s="16">
        <v>217</v>
      </c>
      <c r="X965" s="16">
        <v>72</v>
      </c>
      <c r="Y965" s="16">
        <v>67</v>
      </c>
      <c r="Z965" s="16">
        <v>52</v>
      </c>
      <c r="AA965" s="16">
        <v>28</v>
      </c>
      <c r="AB965" s="16">
        <v>18</v>
      </c>
      <c r="AC965" s="16">
        <v>24</v>
      </c>
      <c r="AD965" s="16">
        <v>6</v>
      </c>
      <c r="AE965" s="16">
        <v>14</v>
      </c>
      <c r="AG965" s="16">
        <v>478</v>
      </c>
      <c r="AH965" s="16">
        <v>20</v>
      </c>
    </row>
    <row r="966" spans="2:34" x14ac:dyDescent="0.35">
      <c r="B966" s="12" t="s">
        <v>60</v>
      </c>
      <c r="C966" s="16">
        <v>504</v>
      </c>
      <c r="D966" s="16">
        <v>262</v>
      </c>
      <c r="E966" s="16">
        <v>238</v>
      </c>
      <c r="G966" s="16">
        <v>366</v>
      </c>
      <c r="H966" s="16">
        <v>138</v>
      </c>
      <c r="J966" s="16">
        <v>39</v>
      </c>
      <c r="K966" s="16">
        <v>51</v>
      </c>
      <c r="L966" s="16">
        <v>91</v>
      </c>
      <c r="M966" s="16">
        <v>36</v>
      </c>
      <c r="N966" s="16">
        <v>16</v>
      </c>
      <c r="O966" s="16">
        <v>49</v>
      </c>
      <c r="P966" s="16">
        <v>78</v>
      </c>
      <c r="Q966" s="16">
        <v>37</v>
      </c>
      <c r="R966" s="16">
        <v>45</v>
      </c>
      <c r="S966" s="16">
        <v>14</v>
      </c>
      <c r="T966" s="16">
        <v>32</v>
      </c>
      <c r="U966" s="16">
        <v>13</v>
      </c>
      <c r="W966" s="16">
        <v>216</v>
      </c>
      <c r="X966" s="16">
        <v>88</v>
      </c>
      <c r="Y966" s="16">
        <v>79</v>
      </c>
      <c r="Z966" s="16">
        <v>45</v>
      </c>
      <c r="AA966" s="16">
        <v>24</v>
      </c>
      <c r="AB966" s="16">
        <v>15</v>
      </c>
      <c r="AC966" s="16">
        <v>19</v>
      </c>
      <c r="AD966" s="16">
        <v>5</v>
      </c>
      <c r="AE966" s="16">
        <v>10</v>
      </c>
      <c r="AG966" s="16">
        <v>486</v>
      </c>
      <c r="AH966" s="16">
        <v>15</v>
      </c>
    </row>
    <row r="967" spans="2:34" x14ac:dyDescent="0.35">
      <c r="B967" s="17" t="s">
        <v>300</v>
      </c>
      <c r="C967" s="18">
        <v>0.22111047397439679</v>
      </c>
      <c r="D967" s="18">
        <v>0.21925511682768231</v>
      </c>
      <c r="E967" s="18">
        <v>0.22680225775694629</v>
      </c>
      <c r="G967" s="18">
        <v>0.21417524342157079</v>
      </c>
      <c r="H967" s="18">
        <v>0.2395791321536693</v>
      </c>
      <c r="J967" s="18">
        <v>0.1153565069321083</v>
      </c>
      <c r="K967" s="18">
        <v>0.2671669916742539</v>
      </c>
      <c r="L967" s="18">
        <v>0.27929154397644368</v>
      </c>
      <c r="M967" s="18">
        <v>0.31182165709913567</v>
      </c>
      <c r="N967" s="18">
        <v>0.30396885113392108</v>
      </c>
      <c r="O967" s="18">
        <v>0.16654880576935729</v>
      </c>
      <c r="P967" s="18">
        <v>0.23936685577661981</v>
      </c>
      <c r="Q967" s="18">
        <v>0.15806118549000861</v>
      </c>
      <c r="R967" s="18">
        <v>0.17949364783283039</v>
      </c>
      <c r="S967" s="18">
        <v>0.34003518403129768</v>
      </c>
      <c r="T967" s="18">
        <v>0.1759414920782523</v>
      </c>
      <c r="U967" s="18">
        <v>0</v>
      </c>
      <c r="W967" s="18">
        <v>0.17434429658509751</v>
      </c>
      <c r="X967" s="18">
        <v>0.1980799679029247</v>
      </c>
      <c r="Y967" s="18">
        <v>0.28331779029944071</v>
      </c>
      <c r="Z967" s="18">
        <v>0.19743277444787069</v>
      </c>
      <c r="AA967" s="18">
        <v>0.31339690989623292</v>
      </c>
      <c r="AB967" s="18">
        <v>0.29804711711731557</v>
      </c>
      <c r="AC967" s="18">
        <v>0.25594220294537939</v>
      </c>
      <c r="AD967" s="18">
        <v>0.2166108411134009</v>
      </c>
      <c r="AE967" s="18">
        <v>0.42340574864098568</v>
      </c>
      <c r="AG967" s="18">
        <v>0.21243735696235849</v>
      </c>
      <c r="AH967" s="18">
        <v>0.35805845923276408</v>
      </c>
    </row>
    <row r="968" spans="2:34" x14ac:dyDescent="0.35">
      <c r="B968" s="17" t="s">
        <v>301</v>
      </c>
      <c r="C968" s="18">
        <v>0.25126295180965108</v>
      </c>
      <c r="D968" s="18">
        <v>0.21714730623221701</v>
      </c>
      <c r="E968" s="18">
        <v>0.29296753728066821</v>
      </c>
      <c r="G968" s="18">
        <v>0.23940403603880511</v>
      </c>
      <c r="H968" s="18">
        <v>0.28284348256205621</v>
      </c>
      <c r="J968" s="18">
        <v>0.25565913126498901</v>
      </c>
      <c r="K968" s="18">
        <v>0.1965610414253734</v>
      </c>
      <c r="L968" s="18">
        <v>0.30931371531241397</v>
      </c>
      <c r="M968" s="18">
        <v>0.1754585236755471</v>
      </c>
      <c r="N968" s="18">
        <v>0.19327268388640531</v>
      </c>
      <c r="O968" s="18">
        <v>0.31570615765188631</v>
      </c>
      <c r="P968" s="18">
        <v>0.20527646388978091</v>
      </c>
      <c r="Q968" s="18">
        <v>0.27739927297990369</v>
      </c>
      <c r="R968" s="18">
        <v>0.34506095291321681</v>
      </c>
      <c r="S968" s="18">
        <v>0.1910430404922405</v>
      </c>
      <c r="T968" s="18">
        <v>0.18074719852223201</v>
      </c>
      <c r="U968" s="18">
        <v>0.2</v>
      </c>
      <c r="W968" s="18">
        <v>0.1998071511969266</v>
      </c>
      <c r="X968" s="18">
        <v>0.30242853364883893</v>
      </c>
      <c r="Y968" s="18">
        <v>0.26648227126052298</v>
      </c>
      <c r="Z968" s="18">
        <v>0.2849068924317576</v>
      </c>
      <c r="AA968" s="18">
        <v>0.20598279349000531</v>
      </c>
      <c r="AB968" s="18">
        <v>0.30416685585874143</v>
      </c>
      <c r="AC968" s="18">
        <v>0.41995566214327679</v>
      </c>
      <c r="AD968" s="18">
        <v>0.43601346228403431</v>
      </c>
      <c r="AE968" s="18">
        <v>0.33092794586585772</v>
      </c>
      <c r="AG968" s="18">
        <v>0.24921359235671139</v>
      </c>
      <c r="AH968" s="18">
        <v>0.3641350191738647</v>
      </c>
    </row>
    <row r="969" spans="2:34" x14ac:dyDescent="0.35">
      <c r="B969" s="17" t="s">
        <v>302</v>
      </c>
      <c r="C969" s="18">
        <v>0.26532564624999372</v>
      </c>
      <c r="D969" s="18">
        <v>0.28924052032505548</v>
      </c>
      <c r="E969" s="18">
        <v>0.23531369236553379</v>
      </c>
      <c r="G969" s="18">
        <v>0.27265552464504328</v>
      </c>
      <c r="H969" s="18">
        <v>0.24580603294476011</v>
      </c>
      <c r="J969" s="18">
        <v>0.21415477270158939</v>
      </c>
      <c r="K969" s="18">
        <v>0.24511985410484199</v>
      </c>
      <c r="L969" s="18">
        <v>0.22192139341100009</v>
      </c>
      <c r="M969" s="18">
        <v>0.24433698954125549</v>
      </c>
      <c r="N969" s="18">
        <v>0.22583602136781369</v>
      </c>
      <c r="O969" s="18">
        <v>0.1787663713328731</v>
      </c>
      <c r="P969" s="18">
        <v>0.26873369316150159</v>
      </c>
      <c r="Q969" s="18">
        <v>0.36163735937813191</v>
      </c>
      <c r="R969" s="18">
        <v>0.32301453571976579</v>
      </c>
      <c r="S969" s="18">
        <v>0.31535593858639349</v>
      </c>
      <c r="T969" s="18">
        <v>0.4359066661131874</v>
      </c>
      <c r="U969" s="18">
        <v>0.26693955049142731</v>
      </c>
      <c r="W969" s="18">
        <v>0.3054779225980121</v>
      </c>
      <c r="X969" s="18">
        <v>0.2916778943342071</v>
      </c>
      <c r="Y969" s="18">
        <v>0.1575329105219106</v>
      </c>
      <c r="Z969" s="18">
        <v>0.2389935934073828</v>
      </c>
      <c r="AA969" s="18">
        <v>0.33760135093728633</v>
      </c>
      <c r="AB969" s="18">
        <v>0.22910959159811789</v>
      </c>
      <c r="AC969" s="18">
        <v>0.2443568431035317</v>
      </c>
      <c r="AD969" s="18">
        <v>0.130764855489164</v>
      </c>
      <c r="AE969" s="18">
        <v>0.18892790103691171</v>
      </c>
      <c r="AG969" s="18">
        <v>0.26976549529484922</v>
      </c>
      <c r="AH969" s="18">
        <v>0.1705483509033319</v>
      </c>
    </row>
    <row r="970" spans="2:34" x14ac:dyDescent="0.35">
      <c r="B970" s="17" t="s">
        <v>303</v>
      </c>
      <c r="C970" s="18">
        <v>0.12799269441568289</v>
      </c>
      <c r="D970" s="18">
        <v>0.14228681741869029</v>
      </c>
      <c r="E970" s="18">
        <v>0.11436878421591649</v>
      </c>
      <c r="G970" s="18">
        <v>0.1153412074866683</v>
      </c>
      <c r="H970" s="18">
        <v>0.16168385807228161</v>
      </c>
      <c r="J970" s="18">
        <v>0.22802725311585209</v>
      </c>
      <c r="K970" s="18">
        <v>0.1533107612038743</v>
      </c>
      <c r="L970" s="18">
        <v>6.906366156430041E-2</v>
      </c>
      <c r="M970" s="18">
        <v>0.1073945796642149</v>
      </c>
      <c r="N970" s="18">
        <v>9.3595116798038877E-2</v>
      </c>
      <c r="O970" s="18">
        <v>0.26701889284231028</v>
      </c>
      <c r="P970" s="18">
        <v>0.13861284115585809</v>
      </c>
      <c r="Q970" s="18">
        <v>6.9523584329892224E-2</v>
      </c>
      <c r="R970" s="18">
        <v>5.7813705295488453E-2</v>
      </c>
      <c r="S970" s="18">
        <v>0.1078611429685724</v>
      </c>
      <c r="T970" s="18">
        <v>7.1771316639814328E-2</v>
      </c>
      <c r="U970" s="18">
        <v>0.22204029967238181</v>
      </c>
      <c r="W970" s="18">
        <v>0.111218680333261</v>
      </c>
      <c r="X970" s="18">
        <v>9.8260804930492926E-2</v>
      </c>
      <c r="Y970" s="18">
        <v>0.20792426607270401</v>
      </c>
      <c r="Z970" s="18">
        <v>0.17246729718388809</v>
      </c>
      <c r="AA970" s="18">
        <v>0.14301894567647561</v>
      </c>
      <c r="AB970" s="18">
        <v>0.11245095695055</v>
      </c>
      <c r="AC970" s="18">
        <v>7.9745291807812035E-2</v>
      </c>
      <c r="AD970" s="18">
        <v>0.2166108411134009</v>
      </c>
      <c r="AE970" s="18">
        <v>0</v>
      </c>
      <c r="AG970" s="18">
        <v>0.13056111106861101</v>
      </c>
      <c r="AH970" s="18">
        <v>6.8449129102986159E-2</v>
      </c>
    </row>
    <row r="971" spans="2:34" x14ac:dyDescent="0.35">
      <c r="B971" s="17" t="s">
        <v>304</v>
      </c>
      <c r="C971" s="18">
        <v>3.4858939654188528E-2</v>
      </c>
      <c r="D971" s="18">
        <v>4.3812143491870653E-2</v>
      </c>
      <c r="E971" s="18">
        <v>2.557772604232568E-2</v>
      </c>
      <c r="G971" s="18">
        <v>3.1743569291441433E-2</v>
      </c>
      <c r="H971" s="18">
        <v>4.3155233467804741E-2</v>
      </c>
      <c r="J971" s="18">
        <v>4.4255676667233491E-2</v>
      </c>
      <c r="K971" s="18">
        <v>5.5136540636662533E-2</v>
      </c>
      <c r="L971" s="18">
        <v>1.788624072569945E-2</v>
      </c>
      <c r="M971" s="18">
        <v>2.2212322849975191E-2</v>
      </c>
      <c r="N971" s="18">
        <v>4.6797558399019439E-2</v>
      </c>
      <c r="O971" s="18">
        <v>2.262926096221202E-2</v>
      </c>
      <c r="P971" s="18">
        <v>1.9969532524500209E-2</v>
      </c>
      <c r="Q971" s="18">
        <v>5.3216960408572787E-2</v>
      </c>
      <c r="R971" s="18">
        <v>0</v>
      </c>
      <c r="S971" s="18">
        <v>4.5704693921495863E-2</v>
      </c>
      <c r="T971" s="18">
        <v>0.1037023216431642</v>
      </c>
      <c r="U971" s="18">
        <v>8.8979850163809091E-2</v>
      </c>
      <c r="W971" s="18">
        <v>3.9147794901560923E-2</v>
      </c>
      <c r="X971" s="18">
        <v>2.5878614770421089E-2</v>
      </c>
      <c r="Y971" s="18">
        <v>3.4407867223862548E-2</v>
      </c>
      <c r="Z971" s="18">
        <v>7.3602620605052474E-2</v>
      </c>
      <c r="AA971" s="18">
        <v>0</v>
      </c>
      <c r="AB971" s="18">
        <v>5.6225478475275023E-2</v>
      </c>
      <c r="AC971" s="18">
        <v>0</v>
      </c>
      <c r="AD971" s="18">
        <v>0</v>
      </c>
      <c r="AE971" s="18">
        <v>0</v>
      </c>
      <c r="AG971" s="18">
        <v>3.6133826743248318E-2</v>
      </c>
      <c r="AH971" s="18">
        <v>0</v>
      </c>
    </row>
    <row r="972" spans="2:34" x14ac:dyDescent="0.35">
      <c r="B972" s="17" t="s">
        <v>66</v>
      </c>
      <c r="C972" s="18">
        <v>3.067372280280042E-2</v>
      </c>
      <c r="D972" s="18">
        <v>3.3234234725498329E-2</v>
      </c>
      <c r="E972" s="18">
        <v>2.5196499291144481E-2</v>
      </c>
      <c r="G972" s="18">
        <v>4.219211994275314E-2</v>
      </c>
      <c r="H972" s="18">
        <v>0</v>
      </c>
      <c r="J972" s="18">
        <v>4.0879918341912659E-2</v>
      </c>
      <c r="K972" s="18">
        <v>2.756827031833127E-2</v>
      </c>
      <c r="L972" s="18">
        <v>9.3281152303350597E-3</v>
      </c>
      <c r="M972" s="18">
        <v>2.2212322849975191E-2</v>
      </c>
      <c r="N972" s="18">
        <v>9.3595116798038877E-2</v>
      </c>
      <c r="O972" s="18">
        <v>0</v>
      </c>
      <c r="P972" s="18">
        <v>3.2010153372934863E-2</v>
      </c>
      <c r="Q972" s="18">
        <v>5.5479049745544871E-2</v>
      </c>
      <c r="R972" s="18">
        <v>3.9662082711316472E-2</v>
      </c>
      <c r="S972" s="18">
        <v>0</v>
      </c>
      <c r="T972" s="18">
        <v>0</v>
      </c>
      <c r="U972" s="18">
        <v>0.22204029967238181</v>
      </c>
      <c r="W972" s="18">
        <v>4.4488384090388793E-2</v>
      </c>
      <c r="X972" s="18">
        <v>2.4723330218222352E-2</v>
      </c>
      <c r="Y972" s="18">
        <v>3.6824705634924217E-2</v>
      </c>
      <c r="Z972" s="18">
        <v>1.7081276480699729E-2</v>
      </c>
      <c r="AA972" s="18">
        <v>0</v>
      </c>
      <c r="AB972" s="18">
        <v>0</v>
      </c>
      <c r="AC972" s="18">
        <v>0</v>
      </c>
      <c r="AD972" s="18">
        <v>0</v>
      </c>
      <c r="AE972" s="18">
        <v>0</v>
      </c>
      <c r="AG972" s="18">
        <v>3.1795545025812028E-2</v>
      </c>
      <c r="AH972" s="18">
        <v>0</v>
      </c>
    </row>
    <row r="973" spans="2:34" x14ac:dyDescent="0.35">
      <c r="B973" s="17" t="s">
        <v>65</v>
      </c>
      <c r="C973" s="18">
        <v>6.8775571093286608E-2</v>
      </c>
      <c r="D973" s="18">
        <v>5.5023860978985963E-2</v>
      </c>
      <c r="E973" s="18">
        <v>7.9773503047465028E-2</v>
      </c>
      <c r="G973" s="18">
        <v>8.4488299173718098E-2</v>
      </c>
      <c r="H973" s="18">
        <v>2.693226079942811E-2</v>
      </c>
      <c r="J973" s="18">
        <v>0.1016667409763151</v>
      </c>
      <c r="K973" s="18">
        <v>5.5136540636662533E-2</v>
      </c>
      <c r="L973" s="18">
        <v>9.3195329779807073E-2</v>
      </c>
      <c r="M973" s="18">
        <v>0.116563604319896</v>
      </c>
      <c r="N973" s="18">
        <v>4.2934651616762513E-2</v>
      </c>
      <c r="O973" s="18">
        <v>4.9330511441360622E-2</v>
      </c>
      <c r="P973" s="18">
        <v>9.6030460118804589E-2</v>
      </c>
      <c r="Q973" s="18">
        <v>2.4682587667945462E-2</v>
      </c>
      <c r="R973" s="18">
        <v>5.4955075527381783E-2</v>
      </c>
      <c r="S973" s="18">
        <v>0</v>
      </c>
      <c r="T973" s="18">
        <v>3.1931005003349867E-2</v>
      </c>
      <c r="U973" s="18">
        <v>0</v>
      </c>
      <c r="W973" s="18">
        <v>0.12551577029475311</v>
      </c>
      <c r="X973" s="18">
        <v>5.8950854194892897E-2</v>
      </c>
      <c r="Y973" s="18">
        <v>1.351018898663498E-2</v>
      </c>
      <c r="Z973" s="18">
        <v>1.551554544334869E-2</v>
      </c>
      <c r="AA973" s="18">
        <v>0</v>
      </c>
      <c r="AB973" s="18">
        <v>0</v>
      </c>
      <c r="AC973" s="18">
        <v>0</v>
      </c>
      <c r="AD973" s="18">
        <v>0</v>
      </c>
      <c r="AE973" s="18">
        <v>5.6738404456244632E-2</v>
      </c>
      <c r="AG973" s="18">
        <v>7.0093072548409505E-2</v>
      </c>
      <c r="AH973" s="18">
        <v>3.8809041587053221E-2</v>
      </c>
    </row>
    <row r="975" spans="2:34" ht="159.5" x14ac:dyDescent="0.35">
      <c r="B975" s="14" t="s">
        <v>307</v>
      </c>
    </row>
    <row r="976" spans="2:34" x14ac:dyDescent="0.35">
      <c r="B976" s="15" t="s">
        <v>18</v>
      </c>
    </row>
    <row r="977" spans="2:34" x14ac:dyDescent="0.35">
      <c r="B977" s="11" t="s">
        <v>59</v>
      </c>
      <c r="C977" s="16">
        <v>501</v>
      </c>
      <c r="D977" s="16">
        <v>264</v>
      </c>
      <c r="E977" s="16">
        <v>233</v>
      </c>
      <c r="G977" s="16">
        <v>355</v>
      </c>
      <c r="H977" s="16">
        <v>146</v>
      </c>
      <c r="J977" s="16">
        <v>48</v>
      </c>
      <c r="K977" s="16">
        <v>37</v>
      </c>
      <c r="L977" s="16">
        <v>103</v>
      </c>
      <c r="M977" s="16">
        <v>43</v>
      </c>
      <c r="N977" s="16">
        <v>21</v>
      </c>
      <c r="O977" s="16">
        <v>39</v>
      </c>
      <c r="P977" s="16">
        <v>59</v>
      </c>
      <c r="Q977" s="16">
        <v>39</v>
      </c>
      <c r="R977" s="16">
        <v>54</v>
      </c>
      <c r="S977" s="16">
        <v>19</v>
      </c>
      <c r="T977" s="16">
        <v>29</v>
      </c>
      <c r="U977" s="16">
        <v>10</v>
      </c>
      <c r="W977" s="16">
        <v>217</v>
      </c>
      <c r="X977" s="16">
        <v>72</v>
      </c>
      <c r="Y977" s="16">
        <v>67</v>
      </c>
      <c r="Z977" s="16">
        <v>52</v>
      </c>
      <c r="AA977" s="16">
        <v>28</v>
      </c>
      <c r="AB977" s="16">
        <v>18</v>
      </c>
      <c r="AC977" s="16">
        <v>24</v>
      </c>
      <c r="AD977" s="16">
        <v>6</v>
      </c>
      <c r="AE977" s="16">
        <v>14</v>
      </c>
      <c r="AG977" s="16">
        <v>478</v>
      </c>
      <c r="AH977" s="16">
        <v>20</v>
      </c>
    </row>
    <row r="978" spans="2:34" x14ac:dyDescent="0.35">
      <c r="B978" s="12" t="s">
        <v>60</v>
      </c>
      <c r="C978" s="16">
        <v>504</v>
      </c>
      <c r="D978" s="16">
        <v>262</v>
      </c>
      <c r="E978" s="16">
        <v>238</v>
      </c>
      <c r="G978" s="16">
        <v>366</v>
      </c>
      <c r="H978" s="16">
        <v>138</v>
      </c>
      <c r="J978" s="16">
        <v>39</v>
      </c>
      <c r="K978" s="16">
        <v>51</v>
      </c>
      <c r="L978" s="16">
        <v>91</v>
      </c>
      <c r="M978" s="16">
        <v>36</v>
      </c>
      <c r="N978" s="16">
        <v>16</v>
      </c>
      <c r="O978" s="16">
        <v>49</v>
      </c>
      <c r="P978" s="16">
        <v>78</v>
      </c>
      <c r="Q978" s="16">
        <v>37</v>
      </c>
      <c r="R978" s="16">
        <v>45</v>
      </c>
      <c r="S978" s="16">
        <v>14</v>
      </c>
      <c r="T978" s="16">
        <v>32</v>
      </c>
      <c r="U978" s="16">
        <v>13</v>
      </c>
      <c r="W978" s="16">
        <v>216</v>
      </c>
      <c r="X978" s="16">
        <v>88</v>
      </c>
      <c r="Y978" s="16">
        <v>79</v>
      </c>
      <c r="Z978" s="16">
        <v>45</v>
      </c>
      <c r="AA978" s="16">
        <v>24</v>
      </c>
      <c r="AB978" s="16">
        <v>15</v>
      </c>
      <c r="AC978" s="16">
        <v>19</v>
      </c>
      <c r="AD978" s="16">
        <v>5</v>
      </c>
      <c r="AE978" s="16">
        <v>10</v>
      </c>
      <c r="AG978" s="16">
        <v>486</v>
      </c>
      <c r="AH978" s="16">
        <v>15</v>
      </c>
    </row>
    <row r="979" spans="2:34" x14ac:dyDescent="0.35">
      <c r="B979" s="17" t="s">
        <v>300</v>
      </c>
      <c r="C979" s="18">
        <v>0.16570439904482029</v>
      </c>
      <c r="D979" s="18">
        <v>0.1295243758348712</v>
      </c>
      <c r="E979" s="18">
        <v>0.20826957778033589</v>
      </c>
      <c r="G979" s="18">
        <v>0.15731362620841299</v>
      </c>
      <c r="H979" s="18">
        <v>0.18804919554367411</v>
      </c>
      <c r="J979" s="18">
        <v>0.13526341122459809</v>
      </c>
      <c r="K979" s="18">
        <v>0.31977697832213642</v>
      </c>
      <c r="L979" s="18">
        <v>0.16901249475887459</v>
      </c>
      <c r="M979" s="18">
        <v>0.10535526160996091</v>
      </c>
      <c r="N979" s="18">
        <v>0.19491907718372309</v>
      </c>
      <c r="O979" s="18">
        <v>0.22198889849882891</v>
      </c>
      <c r="P979" s="18">
        <v>0.18104954204018561</v>
      </c>
      <c r="Q979" s="18">
        <v>0.15194731108035461</v>
      </c>
      <c r="R979" s="18">
        <v>5.327624978950575E-2</v>
      </c>
      <c r="S979" s="18">
        <v>0.19927053081156409</v>
      </c>
      <c r="T979" s="18">
        <v>0.104170175438438</v>
      </c>
      <c r="U979" s="18">
        <v>0</v>
      </c>
      <c r="W979" s="18">
        <v>0.14486239584737301</v>
      </c>
      <c r="X979" s="18">
        <v>0.18366929144738309</v>
      </c>
      <c r="Y979" s="18">
        <v>0.13648798540684981</v>
      </c>
      <c r="Z979" s="18">
        <v>0.1606457093260327</v>
      </c>
      <c r="AA979" s="18">
        <v>0.23058734422256821</v>
      </c>
      <c r="AB979" s="18">
        <v>0.14278611452181111</v>
      </c>
      <c r="AC979" s="18">
        <v>0.20626222963765339</v>
      </c>
      <c r="AD979" s="18">
        <v>0.34737569660256479</v>
      </c>
      <c r="AE979" s="18">
        <v>0.27396067199256291</v>
      </c>
      <c r="AG979" s="18">
        <v>0.15866641117652139</v>
      </c>
      <c r="AH979" s="18">
        <v>0.29715985478414869</v>
      </c>
    </row>
    <row r="980" spans="2:34" x14ac:dyDescent="0.35">
      <c r="B980" s="17" t="s">
        <v>301</v>
      </c>
      <c r="C980" s="18">
        <v>0.26193224604784338</v>
      </c>
      <c r="D980" s="18">
        <v>0.28824311743545272</v>
      </c>
      <c r="E980" s="18">
        <v>0.23281384774486361</v>
      </c>
      <c r="G980" s="18">
        <v>0.24085679118930509</v>
      </c>
      <c r="H980" s="18">
        <v>0.31805660540261982</v>
      </c>
      <c r="J980" s="18">
        <v>0.26631813768393942</v>
      </c>
      <c r="K980" s="18">
        <v>0.18543206498295911</v>
      </c>
      <c r="L980" s="18">
        <v>0.34200411299507089</v>
      </c>
      <c r="M980" s="18">
        <v>0.34687509888187629</v>
      </c>
      <c r="N980" s="18">
        <v>0.20608487049085569</v>
      </c>
      <c r="O980" s="18">
        <v>0.19871639090483209</v>
      </c>
      <c r="P980" s="18">
        <v>0.23102054677913131</v>
      </c>
      <c r="Q980" s="18">
        <v>0.123189872562577</v>
      </c>
      <c r="R980" s="18">
        <v>0.38136538414878118</v>
      </c>
      <c r="S980" s="18">
        <v>0.31535593858639349</v>
      </c>
      <c r="T980" s="18">
        <v>0.24959212888081031</v>
      </c>
      <c r="U980" s="18">
        <v>0.2</v>
      </c>
      <c r="W980" s="18">
        <v>0.16568382652472849</v>
      </c>
      <c r="X980" s="18">
        <v>0.22971457492338121</v>
      </c>
      <c r="Y980" s="18">
        <v>0.37709063175262109</v>
      </c>
      <c r="Z980" s="18">
        <v>0.31789973904402502</v>
      </c>
      <c r="AA980" s="18">
        <v>0.42827757621941431</v>
      </c>
      <c r="AB980" s="18">
        <v>0.43027085832770851</v>
      </c>
      <c r="AC980" s="18">
        <v>0.43974924648575892</v>
      </c>
      <c r="AD980" s="18">
        <v>0.43601346228403431</v>
      </c>
      <c r="AE980" s="18">
        <v>0.45552334926896992</v>
      </c>
      <c r="AG980" s="18">
        <v>0.25764274639463669</v>
      </c>
      <c r="AH980" s="18">
        <v>0.44935821567661488</v>
      </c>
    </row>
    <row r="981" spans="2:34" x14ac:dyDescent="0.35">
      <c r="B981" s="17" t="s">
        <v>302</v>
      </c>
      <c r="C981" s="18">
        <v>0.2430650394652846</v>
      </c>
      <c r="D981" s="18">
        <v>0.31920593451407298</v>
      </c>
      <c r="E981" s="18">
        <v>0.15438992393353751</v>
      </c>
      <c r="G981" s="18">
        <v>0.22461963494165829</v>
      </c>
      <c r="H981" s="18">
        <v>0.29218552198283371</v>
      </c>
      <c r="J981" s="18">
        <v>0.18980600032684569</v>
      </c>
      <c r="K981" s="18">
        <v>0.30181306446658562</v>
      </c>
      <c r="L981" s="18">
        <v>0.21653025732263359</v>
      </c>
      <c r="M981" s="18">
        <v>0.2331286468313204</v>
      </c>
      <c r="N981" s="18">
        <v>0.24129067851997291</v>
      </c>
      <c r="O981" s="18">
        <v>0.18894953915062679</v>
      </c>
      <c r="P981" s="18">
        <v>0.18927138720331349</v>
      </c>
      <c r="Q981" s="18">
        <v>0.34284398220778439</v>
      </c>
      <c r="R981" s="18">
        <v>0.34149963015384832</v>
      </c>
      <c r="S981" s="18">
        <v>0.28610299979047832</v>
      </c>
      <c r="T981" s="18">
        <v>0.30583547214177043</v>
      </c>
      <c r="U981" s="18">
        <v>8.8979850163809091E-2</v>
      </c>
      <c r="W981" s="18">
        <v>0.24658870370613031</v>
      </c>
      <c r="X981" s="18">
        <v>0.26000939699912973</v>
      </c>
      <c r="Y981" s="18">
        <v>0.25367490727178899</v>
      </c>
      <c r="Z981" s="18">
        <v>0.25351179227214587</v>
      </c>
      <c r="AA981" s="18">
        <v>0.2301054517320423</v>
      </c>
      <c r="AB981" s="18">
        <v>0.15923106760442579</v>
      </c>
      <c r="AC981" s="18">
        <v>0.1944979402609637</v>
      </c>
      <c r="AD981" s="18">
        <v>0.2166108411134009</v>
      </c>
      <c r="AE981" s="18">
        <v>0.21722226753631829</v>
      </c>
      <c r="AG981" s="18">
        <v>0.24525616734987499</v>
      </c>
      <c r="AH981" s="18">
        <v>0.21702905649506049</v>
      </c>
    </row>
    <row r="982" spans="2:34" x14ac:dyDescent="0.35">
      <c r="B982" s="17" t="s">
        <v>303</v>
      </c>
      <c r="C982" s="18">
        <v>0.15812422947409061</v>
      </c>
      <c r="D982" s="18">
        <v>0.14061369735250731</v>
      </c>
      <c r="E982" s="18">
        <v>0.18001117129359681</v>
      </c>
      <c r="G982" s="18">
        <v>0.1648846129637439</v>
      </c>
      <c r="H982" s="18">
        <v>0.14012119253390889</v>
      </c>
      <c r="J982" s="18">
        <v>0.14814401340241479</v>
      </c>
      <c r="K982" s="18">
        <v>0.13784135159165631</v>
      </c>
      <c r="L982" s="18">
        <v>0.14605000981189459</v>
      </c>
      <c r="M982" s="18">
        <v>6.4803451257095038E-2</v>
      </c>
      <c r="N982" s="18">
        <v>8.9732210015781952E-2</v>
      </c>
      <c r="O982" s="18">
        <v>0.2054692188247278</v>
      </c>
      <c r="P982" s="18">
        <v>0.16269408285272741</v>
      </c>
      <c r="Q982" s="18">
        <v>0.22169555932230281</v>
      </c>
      <c r="R982" s="18">
        <v>0.1048736738411355</v>
      </c>
      <c r="S982" s="18">
        <v>9.1409387842991727E-2</v>
      </c>
      <c r="T982" s="18">
        <v>0.14354263327962871</v>
      </c>
      <c r="U982" s="18">
        <v>0.60000000000000009</v>
      </c>
      <c r="W982" s="18">
        <v>0.1824702019974819</v>
      </c>
      <c r="X982" s="18">
        <v>0.124800762944711</v>
      </c>
      <c r="Y982" s="18">
        <v>0.15448923670245221</v>
      </c>
      <c r="Z982" s="18">
        <v>0.2147332950006817</v>
      </c>
      <c r="AA982" s="18">
        <v>7.9040309975474815E-2</v>
      </c>
      <c r="AB982" s="18">
        <v>0.21545654607970091</v>
      </c>
      <c r="AC982" s="18">
        <v>7.8579960597150583E-2</v>
      </c>
      <c r="AD982" s="18">
        <v>0</v>
      </c>
      <c r="AE982" s="18">
        <v>0</v>
      </c>
      <c r="AG982" s="18">
        <v>0.16212537169595151</v>
      </c>
      <c r="AH982" s="18">
        <v>0</v>
      </c>
    </row>
    <row r="983" spans="2:34" x14ac:dyDescent="0.35">
      <c r="B983" s="17" t="s">
        <v>304</v>
      </c>
      <c r="C983" s="18">
        <v>8.9764520573275636E-2</v>
      </c>
      <c r="D983" s="18">
        <v>6.3191008734667778E-2</v>
      </c>
      <c r="E983" s="18">
        <v>0.1173360136314139</v>
      </c>
      <c r="G983" s="18">
        <v>0.1072370365772176</v>
      </c>
      <c r="H983" s="18">
        <v>4.3234859713309093E-2</v>
      </c>
      <c r="J983" s="18">
        <v>0.1072627716250236</v>
      </c>
      <c r="K983" s="18">
        <v>2.756827031833127E-2</v>
      </c>
      <c r="L983" s="18">
        <v>4.3390805935280663E-2</v>
      </c>
      <c r="M983" s="18">
        <v>8.8849291399900776E-2</v>
      </c>
      <c r="N983" s="18">
        <v>0.22117560539064679</v>
      </c>
      <c r="O983" s="18">
        <v>0.1047706041708322</v>
      </c>
      <c r="P983" s="18">
        <v>0.17194413437877271</v>
      </c>
      <c r="Q983" s="18">
        <v>0.1048442250814358</v>
      </c>
      <c r="R983" s="18">
        <v>0</v>
      </c>
      <c r="S983" s="18">
        <v>0.1078611429685724</v>
      </c>
      <c r="T983" s="18">
        <v>0.1037023216431642</v>
      </c>
      <c r="U983" s="18">
        <v>0.11102014983619091</v>
      </c>
      <c r="W983" s="18">
        <v>0.13400397867005481</v>
      </c>
      <c r="X983" s="18">
        <v>0.10805473104569011</v>
      </c>
      <c r="Y983" s="18">
        <v>3.0972654058890239E-2</v>
      </c>
      <c r="Z983" s="18">
        <v>3.2039986705136657E-2</v>
      </c>
      <c r="AA983" s="18">
        <v>3.1989317850500389E-2</v>
      </c>
      <c r="AB983" s="18">
        <v>0</v>
      </c>
      <c r="AC983" s="18">
        <v>8.0910623018473488E-2</v>
      </c>
      <c r="AD983" s="18">
        <v>0</v>
      </c>
      <c r="AE983" s="18">
        <v>5.3293711202148659E-2</v>
      </c>
      <c r="AG983" s="18">
        <v>9.1922366763695293E-2</v>
      </c>
      <c r="AH983" s="18">
        <v>3.6452873044175937E-2</v>
      </c>
    </row>
    <row r="984" spans="2:34" x14ac:dyDescent="0.35">
      <c r="B984" s="17" t="s">
        <v>66</v>
      </c>
      <c r="C984" s="18">
        <v>2.5703959879880792E-2</v>
      </c>
      <c r="D984" s="18">
        <v>1.9155133599665818E-2</v>
      </c>
      <c r="E984" s="18">
        <v>3.3337745250717088E-2</v>
      </c>
      <c r="G984" s="18">
        <v>3.0653174946845791E-2</v>
      </c>
      <c r="H984" s="18">
        <v>1.252410080652443E-2</v>
      </c>
      <c r="J984" s="18">
        <v>4.0879918341912659E-2</v>
      </c>
      <c r="K984" s="18">
        <v>0</v>
      </c>
      <c r="L984" s="18">
        <v>8.4732198571084091E-3</v>
      </c>
      <c r="M984" s="18">
        <v>4.4424645699950388E-2</v>
      </c>
      <c r="N984" s="18">
        <v>4.6797558399019439E-2</v>
      </c>
      <c r="O984" s="18">
        <v>0</v>
      </c>
      <c r="P984" s="18">
        <v>3.2010153372934863E-2</v>
      </c>
      <c r="Q984" s="18">
        <v>5.5479049745544871E-2</v>
      </c>
      <c r="R984" s="18">
        <v>5.9492531033364493E-2</v>
      </c>
      <c r="S984" s="18">
        <v>0</v>
      </c>
      <c r="T984" s="18">
        <v>2.929525860948877E-2</v>
      </c>
      <c r="U984" s="18">
        <v>0</v>
      </c>
      <c r="W984" s="18">
        <v>4.1903595294353578E-2</v>
      </c>
      <c r="X984" s="18">
        <v>1.172896171239749E-2</v>
      </c>
      <c r="Y984" s="18">
        <v>1.4536615245692131E-2</v>
      </c>
      <c r="Z984" s="18">
        <v>2.1169477651978179E-2</v>
      </c>
      <c r="AA984" s="18">
        <v>0</v>
      </c>
      <c r="AB984" s="18">
        <v>5.2255413466353692E-2</v>
      </c>
      <c r="AC984" s="18">
        <v>0</v>
      </c>
      <c r="AD984" s="18">
        <v>0</v>
      </c>
      <c r="AE984" s="18">
        <v>0</v>
      </c>
      <c r="AG984" s="18">
        <v>2.6644024233921849E-2</v>
      </c>
      <c r="AH984" s="18">
        <v>0</v>
      </c>
    </row>
    <row r="985" spans="2:34" x14ac:dyDescent="0.35">
      <c r="B985" s="17" t="s">
        <v>65</v>
      </c>
      <c r="C985" s="18">
        <v>5.570560551480478E-2</v>
      </c>
      <c r="D985" s="18">
        <v>4.0066732528762312E-2</v>
      </c>
      <c r="E985" s="18">
        <v>7.3841720365535352E-2</v>
      </c>
      <c r="G985" s="18">
        <v>7.4435123172816406E-2</v>
      </c>
      <c r="H985" s="18">
        <v>5.828524017130108E-3</v>
      </c>
      <c r="J985" s="18">
        <v>0.1123257473952656</v>
      </c>
      <c r="K985" s="18">
        <v>2.756827031833127E-2</v>
      </c>
      <c r="L985" s="18">
        <v>7.4539099319136951E-2</v>
      </c>
      <c r="M985" s="18">
        <v>0.116563604319896</v>
      </c>
      <c r="N985" s="18">
        <v>0</v>
      </c>
      <c r="O985" s="18">
        <v>8.0105348450151881E-2</v>
      </c>
      <c r="P985" s="18">
        <v>3.2010153372934863E-2</v>
      </c>
      <c r="Q985" s="18">
        <v>0</v>
      </c>
      <c r="R985" s="18">
        <v>5.9492531033364493E-2</v>
      </c>
      <c r="S985" s="18">
        <v>0</v>
      </c>
      <c r="T985" s="18">
        <v>6.3862010006699749E-2</v>
      </c>
      <c r="U985" s="18">
        <v>0</v>
      </c>
      <c r="W985" s="18">
        <v>8.4487297959877805E-2</v>
      </c>
      <c r="X985" s="18">
        <v>8.2022280927307414E-2</v>
      </c>
      <c r="Y985" s="18">
        <v>3.2747969561705732E-2</v>
      </c>
      <c r="Z985" s="18">
        <v>0</v>
      </c>
      <c r="AA985" s="18">
        <v>0</v>
      </c>
      <c r="AB985" s="18">
        <v>0</v>
      </c>
      <c r="AC985" s="18">
        <v>0</v>
      </c>
      <c r="AD985" s="18">
        <v>0</v>
      </c>
      <c r="AE985" s="18">
        <v>0</v>
      </c>
      <c r="AG985" s="18">
        <v>5.7742912385398283E-2</v>
      </c>
      <c r="AH985" s="18">
        <v>0</v>
      </c>
    </row>
    <row r="987" spans="2:34" ht="203" x14ac:dyDescent="0.35">
      <c r="B987" s="14" t="s">
        <v>308</v>
      </c>
    </row>
    <row r="988" spans="2:34" x14ac:dyDescent="0.35">
      <c r="B988" s="15" t="s">
        <v>18</v>
      </c>
    </row>
    <row r="989" spans="2:34" x14ac:dyDescent="0.35">
      <c r="B989" s="11" t="s">
        <v>59</v>
      </c>
      <c r="C989" s="16">
        <v>501</v>
      </c>
      <c r="D989" s="16">
        <v>264</v>
      </c>
      <c r="E989" s="16">
        <v>233</v>
      </c>
      <c r="G989" s="16">
        <v>355</v>
      </c>
      <c r="H989" s="16">
        <v>146</v>
      </c>
      <c r="J989" s="16">
        <v>48</v>
      </c>
      <c r="K989" s="16">
        <v>37</v>
      </c>
      <c r="L989" s="16">
        <v>103</v>
      </c>
      <c r="M989" s="16">
        <v>43</v>
      </c>
      <c r="N989" s="16">
        <v>21</v>
      </c>
      <c r="O989" s="16">
        <v>39</v>
      </c>
      <c r="P989" s="16">
        <v>59</v>
      </c>
      <c r="Q989" s="16">
        <v>39</v>
      </c>
      <c r="R989" s="16">
        <v>54</v>
      </c>
      <c r="S989" s="16">
        <v>19</v>
      </c>
      <c r="T989" s="16">
        <v>29</v>
      </c>
      <c r="U989" s="16">
        <v>10</v>
      </c>
      <c r="W989" s="16">
        <v>217</v>
      </c>
      <c r="X989" s="16">
        <v>72</v>
      </c>
      <c r="Y989" s="16">
        <v>67</v>
      </c>
      <c r="Z989" s="16">
        <v>52</v>
      </c>
      <c r="AA989" s="16">
        <v>28</v>
      </c>
      <c r="AB989" s="16">
        <v>18</v>
      </c>
      <c r="AC989" s="16">
        <v>24</v>
      </c>
      <c r="AD989" s="16">
        <v>6</v>
      </c>
      <c r="AE989" s="16">
        <v>14</v>
      </c>
      <c r="AG989" s="16">
        <v>478</v>
      </c>
      <c r="AH989" s="16">
        <v>20</v>
      </c>
    </row>
    <row r="990" spans="2:34" x14ac:dyDescent="0.35">
      <c r="B990" s="12" t="s">
        <v>60</v>
      </c>
      <c r="C990" s="16">
        <v>504</v>
      </c>
      <c r="D990" s="16">
        <v>262</v>
      </c>
      <c r="E990" s="16">
        <v>238</v>
      </c>
      <c r="G990" s="16">
        <v>366</v>
      </c>
      <c r="H990" s="16">
        <v>138</v>
      </c>
      <c r="J990" s="16">
        <v>39</v>
      </c>
      <c r="K990" s="16">
        <v>51</v>
      </c>
      <c r="L990" s="16">
        <v>91</v>
      </c>
      <c r="M990" s="16">
        <v>36</v>
      </c>
      <c r="N990" s="16">
        <v>16</v>
      </c>
      <c r="O990" s="16">
        <v>49</v>
      </c>
      <c r="P990" s="16">
        <v>78</v>
      </c>
      <c r="Q990" s="16">
        <v>37</v>
      </c>
      <c r="R990" s="16">
        <v>45</v>
      </c>
      <c r="S990" s="16">
        <v>14</v>
      </c>
      <c r="T990" s="16">
        <v>32</v>
      </c>
      <c r="U990" s="16">
        <v>13</v>
      </c>
      <c r="W990" s="16">
        <v>216</v>
      </c>
      <c r="X990" s="16">
        <v>88</v>
      </c>
      <c r="Y990" s="16">
        <v>79</v>
      </c>
      <c r="Z990" s="16">
        <v>45</v>
      </c>
      <c r="AA990" s="16">
        <v>24</v>
      </c>
      <c r="AB990" s="16">
        <v>15</v>
      </c>
      <c r="AC990" s="16">
        <v>19</v>
      </c>
      <c r="AD990" s="16">
        <v>5</v>
      </c>
      <c r="AE990" s="16">
        <v>10</v>
      </c>
      <c r="AG990" s="16">
        <v>486</v>
      </c>
      <c r="AH990" s="16">
        <v>15</v>
      </c>
    </row>
    <row r="991" spans="2:34" x14ac:dyDescent="0.35">
      <c r="B991" s="17" t="s">
        <v>300</v>
      </c>
      <c r="C991" s="18">
        <v>0.19874781385844209</v>
      </c>
      <c r="D991" s="18">
        <v>0.2089272734149806</v>
      </c>
      <c r="E991" s="18">
        <v>0.19082146286033111</v>
      </c>
      <c r="G991" s="18">
        <v>0.19073547424029669</v>
      </c>
      <c r="H991" s="18">
        <v>0.22008483510043569</v>
      </c>
      <c r="J991" s="18">
        <v>8.9320517112443459E-2</v>
      </c>
      <c r="K991" s="18">
        <v>0.22210461724726441</v>
      </c>
      <c r="L991" s="18">
        <v>0.28224779647932202</v>
      </c>
      <c r="M991" s="18">
        <v>0.26817846711416632</v>
      </c>
      <c r="N991" s="18">
        <v>0.2284784919155225</v>
      </c>
      <c r="O991" s="18">
        <v>0.17405113518415191</v>
      </c>
      <c r="P991" s="18">
        <v>0.1781371183531395</v>
      </c>
      <c r="Q991" s="18">
        <v>0.20538893540098341</v>
      </c>
      <c r="R991" s="18">
        <v>9.4450422313742968E-2</v>
      </c>
      <c r="S991" s="18">
        <v>0.32358342890571712</v>
      </c>
      <c r="T991" s="18">
        <v>0.17254725200174259</v>
      </c>
      <c r="U991" s="18">
        <v>0.11102014983619091</v>
      </c>
      <c r="W991" s="18">
        <v>0.15910516390355181</v>
      </c>
      <c r="X991" s="18">
        <v>0.15252530016692559</v>
      </c>
      <c r="Y991" s="18">
        <v>0.26878496358516879</v>
      </c>
      <c r="Z991" s="18">
        <v>0.23724244547609671</v>
      </c>
      <c r="AA991" s="18">
        <v>0.3342548459327544</v>
      </c>
      <c r="AB991" s="18">
        <v>0</v>
      </c>
      <c r="AC991" s="18">
        <v>0.26715932372543311</v>
      </c>
      <c r="AD991" s="18">
        <v>0.18620210267376491</v>
      </c>
      <c r="AE991" s="18">
        <v>0.53693432253372186</v>
      </c>
      <c r="AG991" s="18">
        <v>0.19108335186912731</v>
      </c>
      <c r="AH991" s="18">
        <v>0.4261027737784927</v>
      </c>
    </row>
    <row r="992" spans="2:34" x14ac:dyDescent="0.35">
      <c r="B992" s="17" t="s">
        <v>301</v>
      </c>
      <c r="C992" s="18">
        <v>0.29647314471977848</v>
      </c>
      <c r="D992" s="18">
        <v>0.26894488966054808</v>
      </c>
      <c r="E992" s="18">
        <v>0.3316718647919577</v>
      </c>
      <c r="G992" s="18">
        <v>0.2670724325215495</v>
      </c>
      <c r="H992" s="18">
        <v>0.3747678314905013</v>
      </c>
      <c r="J992" s="18">
        <v>0.34995256224013271</v>
      </c>
      <c r="K992" s="18">
        <v>0.32314574225270781</v>
      </c>
      <c r="L992" s="18">
        <v>0.30789896313655052</v>
      </c>
      <c r="M992" s="18">
        <v>0.26189502132916542</v>
      </c>
      <c r="N992" s="18">
        <v>0.25288242888987511</v>
      </c>
      <c r="O992" s="18">
        <v>0.37609001411102161</v>
      </c>
      <c r="P992" s="18">
        <v>0.31701906720799061</v>
      </c>
      <c r="Q992" s="18">
        <v>0.2031268460640113</v>
      </c>
      <c r="R992" s="18">
        <v>0.36957429649054702</v>
      </c>
      <c r="S992" s="18">
        <v>0.186930908089112</v>
      </c>
      <c r="T992" s="18">
        <v>0.1010665752493031</v>
      </c>
      <c r="U992" s="18">
        <v>0.28897985016380912</v>
      </c>
      <c r="W992" s="18">
        <v>0.2411899405943437</v>
      </c>
      <c r="X992" s="18">
        <v>0.30119838616594791</v>
      </c>
      <c r="Y992" s="18">
        <v>0.27244421111156092</v>
      </c>
      <c r="Z992" s="18">
        <v>0.39088793077555162</v>
      </c>
      <c r="AA992" s="18">
        <v>0.25083894877350571</v>
      </c>
      <c r="AB992" s="18">
        <v>0.68622067726083869</v>
      </c>
      <c r="AC992" s="18">
        <v>0.45617208113989732</v>
      </c>
      <c r="AD992" s="18">
        <v>0.68679977509592549</v>
      </c>
      <c r="AE992" s="18">
        <v>0.25705930079841371</v>
      </c>
      <c r="AG992" s="18">
        <v>0.29340885510623188</v>
      </c>
      <c r="AH992" s="18">
        <v>0.39285749563839067</v>
      </c>
    </row>
    <row r="993" spans="2:34" x14ac:dyDescent="0.35">
      <c r="B993" s="17" t="s">
        <v>302</v>
      </c>
      <c r="C993" s="18">
        <v>0.23111295786781291</v>
      </c>
      <c r="D993" s="18">
        <v>0.26515443240731501</v>
      </c>
      <c r="E993" s="18">
        <v>0.18622342549749579</v>
      </c>
      <c r="G993" s="18">
        <v>0.2416342836374008</v>
      </c>
      <c r="H993" s="18">
        <v>0.20309445613940089</v>
      </c>
      <c r="J993" s="18">
        <v>0.20330971929067079</v>
      </c>
      <c r="K993" s="18">
        <v>0.1998065499316827</v>
      </c>
      <c r="L993" s="18">
        <v>0.18315325468618851</v>
      </c>
      <c r="M993" s="18">
        <v>0.1774978417298011</v>
      </c>
      <c r="N993" s="18">
        <v>0.18719023359607781</v>
      </c>
      <c r="O993" s="18">
        <v>0.21361479487130711</v>
      </c>
      <c r="P993" s="18">
        <v>0.22656713626426081</v>
      </c>
      <c r="Q993" s="18">
        <v>0.28351314738955757</v>
      </c>
      <c r="R993" s="18">
        <v>0.3201559059516591</v>
      </c>
      <c r="S993" s="18">
        <v>0.25319948953931698</v>
      </c>
      <c r="T993" s="18">
        <v>0.34350789117964758</v>
      </c>
      <c r="U993" s="18">
        <v>0.31102014983619092</v>
      </c>
      <c r="W993" s="18">
        <v>0.25121329950587329</v>
      </c>
      <c r="X993" s="18">
        <v>0.21670388385562661</v>
      </c>
      <c r="Y993" s="18">
        <v>0.2517476532887345</v>
      </c>
      <c r="Z993" s="18">
        <v>0.24489489812412421</v>
      </c>
      <c r="AA993" s="18">
        <v>0.1966072348854648</v>
      </c>
      <c r="AB993" s="18">
        <v>9.982801446301702E-2</v>
      </c>
      <c r="AC993" s="18">
        <v>0.19692330332685751</v>
      </c>
      <c r="AD993" s="18">
        <v>0</v>
      </c>
      <c r="AE993" s="18">
        <v>0.11715037158363539</v>
      </c>
      <c r="AG993" s="18">
        <v>0.23494746297245589</v>
      </c>
      <c r="AH993" s="18">
        <v>8.0130798289088215E-2</v>
      </c>
    </row>
    <row r="994" spans="2:34" x14ac:dyDescent="0.35">
      <c r="B994" s="17" t="s">
        <v>303</v>
      </c>
      <c r="C994" s="18">
        <v>0.10280682276022519</v>
      </c>
      <c r="D994" s="18">
        <v>0.1218087667540291</v>
      </c>
      <c r="E994" s="18">
        <v>8.3584429672336688E-2</v>
      </c>
      <c r="G994" s="18">
        <v>0.1064543349846851</v>
      </c>
      <c r="H994" s="18">
        <v>9.3093424486707488E-2</v>
      </c>
      <c r="J994" s="18">
        <v>0.1123257473952656</v>
      </c>
      <c r="K994" s="18">
        <v>0.11710173897668889</v>
      </c>
      <c r="L994" s="18">
        <v>9.9357059574930046E-2</v>
      </c>
      <c r="M994" s="18">
        <v>6.4803451257095038E-2</v>
      </c>
      <c r="N994" s="18">
        <v>8.9732210015781952E-2</v>
      </c>
      <c r="O994" s="18">
        <v>8.4178934979794562E-2</v>
      </c>
      <c r="P994" s="18">
        <v>8.2668699420390221E-2</v>
      </c>
      <c r="Q994" s="18">
        <v>0.14990988565543861</v>
      </c>
      <c r="R994" s="18">
        <v>0.11515267168644901</v>
      </c>
      <c r="S994" s="18">
        <v>6.2156449047076491E-2</v>
      </c>
      <c r="T994" s="18">
        <v>0.1116116282762788</v>
      </c>
      <c r="U994" s="18">
        <v>0.2</v>
      </c>
      <c r="W994" s="18">
        <v>8.9820811073191995E-2</v>
      </c>
      <c r="X994" s="18">
        <v>0.16853132823548411</v>
      </c>
      <c r="Y994" s="18">
        <v>8.871449276128264E-2</v>
      </c>
      <c r="Z994" s="18">
        <v>7.6283374250166014E-2</v>
      </c>
      <c r="AA994" s="18">
        <v>0.1407585889743628</v>
      </c>
      <c r="AB994" s="18">
        <v>0.15772582980086919</v>
      </c>
      <c r="AC994" s="18">
        <v>3.9289980298575292E-2</v>
      </c>
      <c r="AD994" s="18">
        <v>0.1269981222303096</v>
      </c>
      <c r="AE994" s="18">
        <v>0</v>
      </c>
      <c r="AG994" s="18">
        <v>0.1053281248780245</v>
      </c>
      <c r="AH994" s="18">
        <v>4.0131467195717738E-2</v>
      </c>
    </row>
    <row r="995" spans="2:34" x14ac:dyDescent="0.35">
      <c r="B995" s="17" t="s">
        <v>304</v>
      </c>
      <c r="C995" s="18">
        <v>4.141408970753601E-2</v>
      </c>
      <c r="D995" s="18">
        <v>2.7562148864700022E-2</v>
      </c>
      <c r="E995" s="18">
        <v>5.7347112693789899E-2</v>
      </c>
      <c r="G995" s="18">
        <v>3.7819605527418421E-2</v>
      </c>
      <c r="H995" s="18">
        <v>5.0986273234490807E-2</v>
      </c>
      <c r="J995" s="18">
        <v>2.5502934941198312E-2</v>
      </c>
      <c r="K995" s="18">
        <v>5.5136540636662533E-2</v>
      </c>
      <c r="L995" s="18">
        <v>2.5674376486093161E-2</v>
      </c>
      <c r="M995" s="18">
        <v>4.4424645699950388E-2</v>
      </c>
      <c r="N995" s="18">
        <v>0.10518686716794109</v>
      </c>
      <c r="O995" s="18">
        <v>3.0774837008791269E-2</v>
      </c>
      <c r="P995" s="18">
        <v>6.3602909424446727E-2</v>
      </c>
      <c r="Q995" s="18">
        <v>2.2420498330973381E-2</v>
      </c>
      <c r="R995" s="18">
        <v>1.8318358509127261E-2</v>
      </c>
      <c r="S995" s="18">
        <v>0</v>
      </c>
      <c r="T995" s="18">
        <v>6.3862010006699749E-2</v>
      </c>
      <c r="U995" s="18">
        <v>8.8979850163809091E-2</v>
      </c>
      <c r="W995" s="18">
        <v>5.438026503860393E-2</v>
      </c>
      <c r="X995" s="18">
        <v>2.1996308054384042E-2</v>
      </c>
      <c r="Y995" s="18">
        <v>3.9109032553241177E-2</v>
      </c>
      <c r="Z995" s="18">
        <v>3.5175805930712789E-2</v>
      </c>
      <c r="AA995" s="18">
        <v>3.1989317850500389E-2</v>
      </c>
      <c r="AB995" s="18">
        <v>5.6225478475275023E-2</v>
      </c>
      <c r="AC995" s="18">
        <v>0</v>
      </c>
      <c r="AD995" s="18">
        <v>0</v>
      </c>
      <c r="AE995" s="18">
        <v>8.8856005084228792E-2</v>
      </c>
      <c r="AG995" s="18">
        <v>4.1052868935599063E-2</v>
      </c>
      <c r="AH995" s="18">
        <v>6.0777465098310758E-2</v>
      </c>
    </row>
    <row r="996" spans="2:34" x14ac:dyDescent="0.35">
      <c r="B996" s="17" t="s">
        <v>66</v>
      </c>
      <c r="C996" s="18">
        <v>3.6579854820712292E-2</v>
      </c>
      <c r="D996" s="18">
        <v>2.3093301376844171E-2</v>
      </c>
      <c r="E996" s="18">
        <v>5.2030840214535343E-2</v>
      </c>
      <c r="G996" s="18">
        <v>4.2959293643415712E-2</v>
      </c>
      <c r="H996" s="18">
        <v>1.9591281175661591E-2</v>
      </c>
      <c r="J996" s="18">
        <v>4.0879918341912659E-2</v>
      </c>
      <c r="K996" s="18">
        <v>2.756827031833127E-2</v>
      </c>
      <c r="L996" s="18">
        <v>1.7801335087443471E-2</v>
      </c>
      <c r="M996" s="18">
        <v>4.4424645699950388E-2</v>
      </c>
      <c r="N996" s="18">
        <v>4.6797558399019439E-2</v>
      </c>
      <c r="O996" s="18">
        <v>7.1959772403572625E-2</v>
      </c>
      <c r="P996" s="18">
        <v>4.8015230059402288E-2</v>
      </c>
      <c r="Q996" s="18">
        <v>2.4682587667945462E-2</v>
      </c>
      <c r="R996" s="18">
        <v>2.285581401510996E-2</v>
      </c>
      <c r="S996" s="18">
        <v>6.2156449047076491E-2</v>
      </c>
      <c r="T996" s="18">
        <v>3.9840311636464447E-2</v>
      </c>
      <c r="U996" s="18">
        <v>0</v>
      </c>
      <c r="W996" s="18">
        <v>6.1790152434354623E-2</v>
      </c>
      <c r="X996" s="18">
        <v>2.6265111462801569E-2</v>
      </c>
      <c r="Y996" s="18">
        <v>1.110140208071982E-2</v>
      </c>
      <c r="Z996" s="18">
        <v>0</v>
      </c>
      <c r="AA996" s="18">
        <v>4.5551063583411898E-2</v>
      </c>
      <c r="AB996" s="18">
        <v>0</v>
      </c>
      <c r="AC996" s="18">
        <v>4.0455311509236737E-2</v>
      </c>
      <c r="AD996" s="18">
        <v>0</v>
      </c>
      <c r="AE996" s="18">
        <v>0</v>
      </c>
      <c r="AG996" s="18">
        <v>3.7917680500243661E-2</v>
      </c>
      <c r="AH996" s="18">
        <v>0</v>
      </c>
    </row>
    <row r="997" spans="2:34" x14ac:dyDescent="0.35">
      <c r="B997" s="17" t="s">
        <v>65</v>
      </c>
      <c r="C997" s="18">
        <v>9.2865316265493103E-2</v>
      </c>
      <c r="D997" s="18">
        <v>8.4509187521582985E-2</v>
      </c>
      <c r="E997" s="18">
        <v>9.8320864269553596E-2</v>
      </c>
      <c r="G997" s="18">
        <v>0.1133245754452339</v>
      </c>
      <c r="H997" s="18">
        <v>3.838189837280212E-2</v>
      </c>
      <c r="J997" s="18">
        <v>0.1787086006783766</v>
      </c>
      <c r="K997" s="18">
        <v>5.5136540636662533E-2</v>
      </c>
      <c r="L997" s="18">
        <v>8.3867214549472005E-2</v>
      </c>
      <c r="M997" s="18">
        <v>0.13877592716987119</v>
      </c>
      <c r="N997" s="18">
        <v>8.9732210015781952E-2</v>
      </c>
      <c r="O997" s="18">
        <v>4.9330511441360622E-2</v>
      </c>
      <c r="P997" s="18">
        <v>8.3989839270369931E-2</v>
      </c>
      <c r="Q997" s="18">
        <v>0.1109580994910897</v>
      </c>
      <c r="R997" s="18">
        <v>5.9492531033364493E-2</v>
      </c>
      <c r="S997" s="18">
        <v>0.1119732753717009</v>
      </c>
      <c r="T997" s="18">
        <v>0.16756433164986401</v>
      </c>
      <c r="U997" s="18">
        <v>0</v>
      </c>
      <c r="W997" s="18">
        <v>0.14250036745008079</v>
      </c>
      <c r="X997" s="18">
        <v>0.11277968205883029</v>
      </c>
      <c r="Y997" s="18">
        <v>6.8098244619292203E-2</v>
      </c>
      <c r="Z997" s="18">
        <v>1.551554544334869E-2</v>
      </c>
      <c r="AA997" s="18">
        <v>0</v>
      </c>
      <c r="AB997" s="18">
        <v>0</v>
      </c>
      <c r="AC997" s="18">
        <v>0</v>
      </c>
      <c r="AD997" s="18">
        <v>0</v>
      </c>
      <c r="AE997" s="18">
        <v>0</v>
      </c>
      <c r="AG997" s="18">
        <v>9.6261655738317714E-2</v>
      </c>
      <c r="AH997" s="18">
        <v>0</v>
      </c>
    </row>
    <row r="999" spans="2:34" ht="188.5" x14ac:dyDescent="0.35">
      <c r="B999" s="14" t="s">
        <v>309</v>
      </c>
    </row>
    <row r="1000" spans="2:34" x14ac:dyDescent="0.35">
      <c r="B1000" s="15" t="s">
        <v>18</v>
      </c>
    </row>
    <row r="1001" spans="2:34" x14ac:dyDescent="0.35">
      <c r="B1001" s="11" t="s">
        <v>59</v>
      </c>
      <c r="C1001" s="16">
        <v>501</v>
      </c>
      <c r="D1001" s="16">
        <v>264</v>
      </c>
      <c r="E1001" s="16">
        <v>233</v>
      </c>
      <c r="G1001" s="16">
        <v>355</v>
      </c>
      <c r="H1001" s="16">
        <v>146</v>
      </c>
      <c r="J1001" s="16">
        <v>48</v>
      </c>
      <c r="K1001" s="16">
        <v>37</v>
      </c>
      <c r="L1001" s="16">
        <v>103</v>
      </c>
      <c r="M1001" s="16">
        <v>43</v>
      </c>
      <c r="N1001" s="16">
        <v>21</v>
      </c>
      <c r="O1001" s="16">
        <v>39</v>
      </c>
      <c r="P1001" s="16">
        <v>59</v>
      </c>
      <c r="Q1001" s="16">
        <v>39</v>
      </c>
      <c r="R1001" s="16">
        <v>54</v>
      </c>
      <c r="S1001" s="16">
        <v>19</v>
      </c>
      <c r="T1001" s="16">
        <v>29</v>
      </c>
      <c r="U1001" s="16">
        <v>10</v>
      </c>
      <c r="W1001" s="16">
        <v>217</v>
      </c>
      <c r="X1001" s="16">
        <v>72</v>
      </c>
      <c r="Y1001" s="16">
        <v>67</v>
      </c>
      <c r="Z1001" s="16">
        <v>52</v>
      </c>
      <c r="AA1001" s="16">
        <v>28</v>
      </c>
      <c r="AB1001" s="16">
        <v>18</v>
      </c>
      <c r="AC1001" s="16">
        <v>24</v>
      </c>
      <c r="AD1001" s="16">
        <v>6</v>
      </c>
      <c r="AE1001" s="16">
        <v>14</v>
      </c>
      <c r="AG1001" s="16">
        <v>478</v>
      </c>
      <c r="AH1001" s="16">
        <v>20</v>
      </c>
    </row>
    <row r="1002" spans="2:34" x14ac:dyDescent="0.35">
      <c r="B1002" s="12" t="s">
        <v>60</v>
      </c>
      <c r="C1002" s="16">
        <v>504</v>
      </c>
      <c r="D1002" s="16">
        <v>262</v>
      </c>
      <c r="E1002" s="16">
        <v>238</v>
      </c>
      <c r="G1002" s="16">
        <v>366</v>
      </c>
      <c r="H1002" s="16">
        <v>138</v>
      </c>
      <c r="J1002" s="16">
        <v>39</v>
      </c>
      <c r="K1002" s="16">
        <v>51</v>
      </c>
      <c r="L1002" s="16">
        <v>91</v>
      </c>
      <c r="M1002" s="16">
        <v>36</v>
      </c>
      <c r="N1002" s="16">
        <v>16</v>
      </c>
      <c r="O1002" s="16">
        <v>49</v>
      </c>
      <c r="P1002" s="16">
        <v>78</v>
      </c>
      <c r="Q1002" s="16">
        <v>37</v>
      </c>
      <c r="R1002" s="16">
        <v>45</v>
      </c>
      <c r="S1002" s="16">
        <v>14</v>
      </c>
      <c r="T1002" s="16">
        <v>32</v>
      </c>
      <c r="U1002" s="16">
        <v>13</v>
      </c>
      <c r="W1002" s="16">
        <v>216</v>
      </c>
      <c r="X1002" s="16">
        <v>88</v>
      </c>
      <c r="Y1002" s="16">
        <v>79</v>
      </c>
      <c r="Z1002" s="16">
        <v>45</v>
      </c>
      <c r="AA1002" s="16">
        <v>24</v>
      </c>
      <c r="AB1002" s="16">
        <v>15</v>
      </c>
      <c r="AC1002" s="16">
        <v>19</v>
      </c>
      <c r="AD1002" s="16">
        <v>5</v>
      </c>
      <c r="AE1002" s="16">
        <v>10</v>
      </c>
      <c r="AG1002" s="16">
        <v>486</v>
      </c>
      <c r="AH1002" s="16">
        <v>15</v>
      </c>
    </row>
    <row r="1003" spans="2:34" x14ac:dyDescent="0.35">
      <c r="B1003" s="17" t="s">
        <v>300</v>
      </c>
      <c r="C1003" s="18">
        <v>0.22220035840387289</v>
      </c>
      <c r="D1003" s="18">
        <v>0.21078572312199451</v>
      </c>
      <c r="E1003" s="18">
        <v>0.2384338828445261</v>
      </c>
      <c r="G1003" s="18">
        <v>0.2278289654745233</v>
      </c>
      <c r="H1003" s="18">
        <v>0.20721126478665819</v>
      </c>
      <c r="J1003" s="18">
        <v>0.16058029917382821</v>
      </c>
      <c r="K1003" s="18">
        <v>0.2494219578194258</v>
      </c>
      <c r="L1003" s="18">
        <v>0.25519240731390391</v>
      </c>
      <c r="M1003" s="18">
        <v>0.20829991278200549</v>
      </c>
      <c r="N1003" s="18">
        <v>0.47019512749826492</v>
      </c>
      <c r="O1003" s="18">
        <v>0.15817470214183549</v>
      </c>
      <c r="P1003" s="18">
        <v>0.26609141346154219</v>
      </c>
      <c r="Q1003" s="18">
        <v>0.25475411073687432</v>
      </c>
      <c r="R1003" s="18">
        <v>0.19917984247279941</v>
      </c>
      <c r="S1003" s="18">
        <v>0.1078611429685724</v>
      </c>
      <c r="T1003" s="18">
        <v>0.13270694036527811</v>
      </c>
      <c r="U1003" s="18">
        <v>0.11102014983619091</v>
      </c>
      <c r="W1003" s="18">
        <v>0.1994161867729054</v>
      </c>
      <c r="X1003" s="18">
        <v>0.19866980384625699</v>
      </c>
      <c r="Y1003" s="18">
        <v>0.24340219145884431</v>
      </c>
      <c r="Z1003" s="18">
        <v>0.2547206054206087</v>
      </c>
      <c r="AA1003" s="18">
        <v>0.18337766096903371</v>
      </c>
      <c r="AB1003" s="18">
        <v>0.14278611452181111</v>
      </c>
      <c r="AC1003" s="18">
        <v>0.3794849092898932</v>
      </c>
      <c r="AD1003" s="18">
        <v>0.1269981222303096</v>
      </c>
      <c r="AE1003" s="18">
        <v>0.53343786429937901</v>
      </c>
      <c r="AG1003" s="18">
        <v>0.21604485680707711</v>
      </c>
      <c r="AH1003" s="18">
        <v>0.40500271195672488</v>
      </c>
    </row>
    <row r="1004" spans="2:34" x14ac:dyDescent="0.35">
      <c r="B1004" s="17" t="s">
        <v>301</v>
      </c>
      <c r="C1004" s="18">
        <v>0.32238846858030051</v>
      </c>
      <c r="D1004" s="18">
        <v>0.29802885508936888</v>
      </c>
      <c r="E1004" s="18">
        <v>0.35452655918946119</v>
      </c>
      <c r="G1004" s="18">
        <v>0.29291543351972449</v>
      </c>
      <c r="H1004" s="18">
        <v>0.40087575258525532</v>
      </c>
      <c r="J1004" s="18">
        <v>0.36398933608242418</v>
      </c>
      <c r="K1004" s="18">
        <v>0.41520576489984529</v>
      </c>
      <c r="L1004" s="18">
        <v>0.30311793310725083</v>
      </c>
      <c r="M1004" s="18">
        <v>0.34031742573411178</v>
      </c>
      <c r="N1004" s="18">
        <v>0.21037373433588219</v>
      </c>
      <c r="O1004" s="18">
        <v>0.31186109870318612</v>
      </c>
      <c r="P1004" s="18">
        <v>0.35536684841992461</v>
      </c>
      <c r="Q1004" s="18">
        <v>0.24003718255126469</v>
      </c>
      <c r="R1004" s="18">
        <v>0.32991221377923052</v>
      </c>
      <c r="S1004" s="18">
        <v>0.31535593858639349</v>
      </c>
      <c r="T1004" s="18">
        <v>0.33266699223024909</v>
      </c>
      <c r="U1004" s="18">
        <v>8.8979850163809091E-2</v>
      </c>
      <c r="W1004" s="18">
        <v>0.26753027393987899</v>
      </c>
      <c r="X1004" s="18">
        <v>0.35865769479200449</v>
      </c>
      <c r="Y1004" s="18">
        <v>0.30685668668830163</v>
      </c>
      <c r="Z1004" s="18">
        <v>0.37687870301876991</v>
      </c>
      <c r="AA1004" s="18">
        <v>0.30971623101237039</v>
      </c>
      <c r="AB1004" s="18">
        <v>0.5402569880728938</v>
      </c>
      <c r="AC1004" s="18">
        <v>0.38544323967056893</v>
      </c>
      <c r="AD1004" s="18">
        <v>0.75018864038973065</v>
      </c>
      <c r="AE1004" s="18">
        <v>0.34941176411698532</v>
      </c>
      <c r="AG1004" s="18">
        <v>0.31555931647435548</v>
      </c>
      <c r="AH1004" s="18">
        <v>0.47605744816713369</v>
      </c>
    </row>
    <row r="1005" spans="2:34" x14ac:dyDescent="0.35">
      <c r="B1005" s="17" t="s">
        <v>302</v>
      </c>
      <c r="C1005" s="18">
        <v>0.23440553748447601</v>
      </c>
      <c r="D1005" s="18">
        <v>0.26720737922489579</v>
      </c>
      <c r="E1005" s="18">
        <v>0.19093505067524599</v>
      </c>
      <c r="G1005" s="18">
        <v>0.23603752086614871</v>
      </c>
      <c r="H1005" s="18">
        <v>0.23005953297881701</v>
      </c>
      <c r="J1005" s="18">
        <v>0.26650085214240882</v>
      </c>
      <c r="K1005" s="18">
        <v>0.13784135159165631</v>
      </c>
      <c r="L1005" s="18">
        <v>0.21899919331816189</v>
      </c>
      <c r="M1005" s="18">
        <v>0.24780328305691621</v>
      </c>
      <c r="N1005" s="18">
        <v>0.23012488521284019</v>
      </c>
      <c r="O1005" s="18">
        <v>0.26905488760077861</v>
      </c>
      <c r="P1005" s="18">
        <v>0.135969525167805</v>
      </c>
      <c r="Q1005" s="18">
        <v>0.29981977131087711</v>
      </c>
      <c r="R1005" s="18">
        <v>0.26520083042427728</v>
      </c>
      <c r="S1005" s="18">
        <v>0.29890418346081288</v>
      </c>
      <c r="T1005" s="18">
        <v>0.27126872074455938</v>
      </c>
      <c r="U1005" s="18">
        <v>0.60000000000000009</v>
      </c>
      <c r="W1005" s="18">
        <v>0.26380884192068438</v>
      </c>
      <c r="X1005" s="18">
        <v>0.18315859868084811</v>
      </c>
      <c r="Y1005" s="18">
        <v>0.26410584407805349</v>
      </c>
      <c r="Z1005" s="18">
        <v>0.21610897479647309</v>
      </c>
      <c r="AA1005" s="18">
        <v>0.31660064313968728</v>
      </c>
      <c r="AB1005" s="18">
        <v>0.20998124326722289</v>
      </c>
      <c r="AC1005" s="18">
        <v>0.1600933508882679</v>
      </c>
      <c r="AD1005" s="18">
        <v>0.12281323737995981</v>
      </c>
      <c r="AE1005" s="18">
        <v>0</v>
      </c>
      <c r="AG1005" s="18">
        <v>0.24178058136080571</v>
      </c>
      <c r="AH1005" s="18">
        <v>3.8809041587053221E-2</v>
      </c>
    </row>
    <row r="1006" spans="2:34" x14ac:dyDescent="0.35">
      <c r="B1006" s="17" t="s">
        <v>303</v>
      </c>
      <c r="C1006" s="18">
        <v>8.0740122876114193E-2</v>
      </c>
      <c r="D1006" s="18">
        <v>0.1026730117157585</v>
      </c>
      <c r="E1006" s="18">
        <v>5.7926878558793318E-2</v>
      </c>
      <c r="G1006" s="18">
        <v>7.738869961450201E-2</v>
      </c>
      <c r="H1006" s="18">
        <v>8.966503029790944E-2</v>
      </c>
      <c r="J1006" s="18">
        <v>4.0879918341912659E-2</v>
      </c>
      <c r="K1006" s="18">
        <v>0.14239438505240989</v>
      </c>
      <c r="L1006" s="18">
        <v>4.0393627804794663E-2</v>
      </c>
      <c r="M1006" s="18">
        <v>4.2591128407119837E-2</v>
      </c>
      <c r="N1006" s="18">
        <v>4.2508694553992879E-2</v>
      </c>
      <c r="O1006" s="18">
        <v>0.15817470214183549</v>
      </c>
      <c r="P1006" s="18">
        <v>9.5883206784468253E-2</v>
      </c>
      <c r="Q1006" s="18">
        <v>0.10054471031954761</v>
      </c>
      <c r="R1006" s="18">
        <v>3.3445801467457729E-2</v>
      </c>
      <c r="S1006" s="18">
        <v>0.1078611429685724</v>
      </c>
      <c r="T1006" s="18">
        <v>7.1771316639814328E-2</v>
      </c>
      <c r="U1006" s="18">
        <v>0.11102014983619091</v>
      </c>
      <c r="W1006" s="18">
        <v>6.248007562101595E-2</v>
      </c>
      <c r="X1006" s="18">
        <v>0.1244122116445999</v>
      </c>
      <c r="Y1006" s="18">
        <v>8.8494039429593524E-2</v>
      </c>
      <c r="Z1006" s="18">
        <v>0.1096595884102442</v>
      </c>
      <c r="AA1006" s="18">
        <v>8.4979343498599869E-2</v>
      </c>
      <c r="AB1006" s="18">
        <v>5.6225478475275023E-2</v>
      </c>
      <c r="AC1006" s="18">
        <v>7.497850015127E-2</v>
      </c>
      <c r="AD1006" s="18">
        <v>0</v>
      </c>
      <c r="AE1006" s="18">
        <v>0</v>
      </c>
      <c r="AG1006" s="18">
        <v>8.3693010750645142E-2</v>
      </c>
      <c r="AH1006" s="18">
        <v>0</v>
      </c>
    </row>
    <row r="1007" spans="2:34" x14ac:dyDescent="0.35">
      <c r="B1007" s="17" t="s">
        <v>304</v>
      </c>
      <c r="C1007" s="18">
        <v>2.9534631986375081E-2</v>
      </c>
      <c r="D1007" s="18">
        <v>3.7913402085307447E-2</v>
      </c>
      <c r="E1007" s="18">
        <v>2.0797936129733199E-2</v>
      </c>
      <c r="G1007" s="18">
        <v>2.5769021190386501E-2</v>
      </c>
      <c r="H1007" s="18">
        <v>3.9562529126572189E-2</v>
      </c>
      <c r="J1007" s="18">
        <v>0</v>
      </c>
      <c r="K1007" s="18">
        <v>0</v>
      </c>
      <c r="L1007" s="18">
        <v>4.1163617539765343E-2</v>
      </c>
      <c r="M1007" s="18">
        <v>0</v>
      </c>
      <c r="N1007" s="18">
        <v>0</v>
      </c>
      <c r="O1007" s="18">
        <v>2.262926096221202E-2</v>
      </c>
      <c r="P1007" s="18">
        <v>3.5974609210967637E-2</v>
      </c>
      <c r="Q1007" s="18">
        <v>3.079646207759941E-2</v>
      </c>
      <c r="R1007" s="18">
        <v>3.4957891280378489E-2</v>
      </c>
      <c r="S1007" s="18">
        <v>0.17001759201564889</v>
      </c>
      <c r="T1007" s="18">
        <v>6.3862010006699749E-2</v>
      </c>
      <c r="U1007" s="18">
        <v>0</v>
      </c>
      <c r="W1007" s="18">
        <v>2.311275985736308E-2</v>
      </c>
      <c r="X1007" s="18">
        <v>0</v>
      </c>
      <c r="Y1007" s="18">
        <v>8.3631049358572129E-2</v>
      </c>
      <c r="Z1007" s="18">
        <v>2.5044225388547819E-2</v>
      </c>
      <c r="AA1007" s="18">
        <v>5.8275129255334422E-2</v>
      </c>
      <c r="AB1007" s="18">
        <v>5.075017566279711E-2</v>
      </c>
      <c r="AC1007" s="18">
        <v>0</v>
      </c>
      <c r="AD1007" s="18">
        <v>0</v>
      </c>
      <c r="AE1007" s="18">
        <v>0</v>
      </c>
      <c r="AG1007" s="18">
        <v>3.0614794532140811E-2</v>
      </c>
      <c r="AH1007" s="18">
        <v>0</v>
      </c>
    </row>
    <row r="1008" spans="2:34" x14ac:dyDescent="0.35">
      <c r="B1008" s="17" t="s">
        <v>66</v>
      </c>
      <c r="C1008" s="18">
        <v>3.5255532311369631E-2</v>
      </c>
      <c r="D1008" s="18">
        <v>3.3144899638692722E-2</v>
      </c>
      <c r="E1008" s="18">
        <v>3.8160976659957109E-2</v>
      </c>
      <c r="G1008" s="18">
        <v>4.6356426058205252E-2</v>
      </c>
      <c r="H1008" s="18">
        <v>5.6936294253597114E-3</v>
      </c>
      <c r="J1008" s="18">
        <v>4.5942894112154638E-2</v>
      </c>
      <c r="K1008" s="18">
        <v>2.756827031833127E-2</v>
      </c>
      <c r="L1008" s="18">
        <v>1.533239909191513E-2</v>
      </c>
      <c r="M1008" s="18">
        <v>4.4424645699950388E-2</v>
      </c>
      <c r="N1008" s="18">
        <v>4.6797558399019439E-2</v>
      </c>
      <c r="O1008" s="18">
        <v>3.0774837008791269E-2</v>
      </c>
      <c r="P1008" s="18">
        <v>4.6694090209422591E-2</v>
      </c>
      <c r="Q1008" s="18">
        <v>2.4682587667945462E-2</v>
      </c>
      <c r="R1008" s="18">
        <v>7.781088954249174E-2</v>
      </c>
      <c r="S1008" s="18">
        <v>0</v>
      </c>
      <c r="T1008" s="18">
        <v>0</v>
      </c>
      <c r="U1008" s="18">
        <v>8.8979850163809091E-2</v>
      </c>
      <c r="W1008" s="18">
        <v>5.3960576809983472E-2</v>
      </c>
      <c r="X1008" s="18">
        <v>4.0268195430048587E-2</v>
      </c>
      <c r="Y1008" s="18">
        <v>0</v>
      </c>
      <c r="Z1008" s="18">
        <v>1.7587902965356391E-2</v>
      </c>
      <c r="AA1008" s="18">
        <v>4.705099212497442E-2</v>
      </c>
      <c r="AB1008" s="18">
        <v>0</v>
      </c>
      <c r="AC1008" s="18">
        <v>0</v>
      </c>
      <c r="AD1008" s="18">
        <v>0</v>
      </c>
      <c r="AE1008" s="18">
        <v>6.0411967127390741E-2</v>
      </c>
      <c r="AG1008" s="18">
        <v>3.5269561021126487E-2</v>
      </c>
      <c r="AH1008" s="18">
        <v>4.1321756702035008E-2</v>
      </c>
    </row>
    <row r="1009" spans="2:34" x14ac:dyDescent="0.35">
      <c r="B1009" s="17" t="s">
        <v>65</v>
      </c>
      <c r="C1009" s="18">
        <v>7.5475348357491645E-2</v>
      </c>
      <c r="D1009" s="18">
        <v>5.0246729123982092E-2</v>
      </c>
      <c r="E1009" s="18">
        <v>9.9218715942283126E-2</v>
      </c>
      <c r="G1009" s="18">
        <v>9.3703933276509874E-2</v>
      </c>
      <c r="H1009" s="18">
        <v>2.693226079942811E-2</v>
      </c>
      <c r="J1009" s="18">
        <v>0.1221067001472714</v>
      </c>
      <c r="K1009" s="18">
        <v>2.756827031833127E-2</v>
      </c>
      <c r="L1009" s="18">
        <v>0.12580082182420799</v>
      </c>
      <c r="M1009" s="18">
        <v>0.116563604319896</v>
      </c>
      <c r="N1009" s="18">
        <v>0</v>
      </c>
      <c r="O1009" s="18">
        <v>4.9330511441360622E-2</v>
      </c>
      <c r="P1009" s="18">
        <v>6.4020306745869726E-2</v>
      </c>
      <c r="Q1009" s="18">
        <v>4.9365175335890923E-2</v>
      </c>
      <c r="R1009" s="18">
        <v>5.9492531033364493E-2</v>
      </c>
      <c r="S1009" s="18">
        <v>0</v>
      </c>
      <c r="T1009" s="18">
        <v>0.1277240200133995</v>
      </c>
      <c r="U1009" s="18">
        <v>0</v>
      </c>
      <c r="W1009" s="18">
        <v>0.1296912850781686</v>
      </c>
      <c r="X1009" s="18">
        <v>9.4833495606241908E-2</v>
      </c>
      <c r="Y1009" s="18">
        <v>1.351018898663498E-2</v>
      </c>
      <c r="Z1009" s="18">
        <v>0</v>
      </c>
      <c r="AA1009" s="18">
        <v>0</v>
      </c>
      <c r="AB1009" s="18">
        <v>0</v>
      </c>
      <c r="AC1009" s="18">
        <v>0</v>
      </c>
      <c r="AD1009" s="18">
        <v>0</v>
      </c>
      <c r="AE1009" s="18">
        <v>5.6738404456244632E-2</v>
      </c>
      <c r="AG1009" s="18">
        <v>7.703787905384922E-2</v>
      </c>
      <c r="AH1009" s="18">
        <v>3.8809041587053221E-2</v>
      </c>
    </row>
    <row r="1011" spans="2:34" ht="159.5" x14ac:dyDescent="0.35">
      <c r="B1011" s="14" t="s">
        <v>310</v>
      </c>
    </row>
    <row r="1012" spans="2:34" x14ac:dyDescent="0.35">
      <c r="B1012" s="15" t="s">
        <v>18</v>
      </c>
    </row>
    <row r="1013" spans="2:34" x14ac:dyDescent="0.35">
      <c r="B1013" s="11" t="s">
        <v>59</v>
      </c>
      <c r="C1013" s="16">
        <v>501</v>
      </c>
      <c r="D1013" s="16">
        <v>264</v>
      </c>
      <c r="E1013" s="16">
        <v>233</v>
      </c>
      <c r="G1013" s="16">
        <v>355</v>
      </c>
      <c r="H1013" s="16">
        <v>146</v>
      </c>
      <c r="J1013" s="16">
        <v>48</v>
      </c>
      <c r="K1013" s="16">
        <v>37</v>
      </c>
      <c r="L1013" s="16">
        <v>103</v>
      </c>
      <c r="M1013" s="16">
        <v>43</v>
      </c>
      <c r="N1013" s="16">
        <v>21</v>
      </c>
      <c r="O1013" s="16">
        <v>39</v>
      </c>
      <c r="P1013" s="16">
        <v>59</v>
      </c>
      <c r="Q1013" s="16">
        <v>39</v>
      </c>
      <c r="R1013" s="16">
        <v>54</v>
      </c>
      <c r="S1013" s="16">
        <v>19</v>
      </c>
      <c r="T1013" s="16">
        <v>29</v>
      </c>
      <c r="U1013" s="16">
        <v>10</v>
      </c>
      <c r="W1013" s="16">
        <v>217</v>
      </c>
      <c r="X1013" s="16">
        <v>72</v>
      </c>
      <c r="Y1013" s="16">
        <v>67</v>
      </c>
      <c r="Z1013" s="16">
        <v>52</v>
      </c>
      <c r="AA1013" s="16">
        <v>28</v>
      </c>
      <c r="AB1013" s="16">
        <v>18</v>
      </c>
      <c r="AC1013" s="16">
        <v>24</v>
      </c>
      <c r="AD1013" s="16">
        <v>6</v>
      </c>
      <c r="AE1013" s="16">
        <v>14</v>
      </c>
      <c r="AG1013" s="16">
        <v>478</v>
      </c>
      <c r="AH1013" s="16">
        <v>20</v>
      </c>
    </row>
    <row r="1014" spans="2:34" x14ac:dyDescent="0.35">
      <c r="B1014" s="12" t="s">
        <v>60</v>
      </c>
      <c r="C1014" s="16">
        <v>504</v>
      </c>
      <c r="D1014" s="16">
        <v>262</v>
      </c>
      <c r="E1014" s="16">
        <v>238</v>
      </c>
      <c r="G1014" s="16">
        <v>366</v>
      </c>
      <c r="H1014" s="16">
        <v>138</v>
      </c>
      <c r="J1014" s="16">
        <v>39</v>
      </c>
      <c r="K1014" s="16">
        <v>51</v>
      </c>
      <c r="L1014" s="16">
        <v>91</v>
      </c>
      <c r="M1014" s="16">
        <v>36</v>
      </c>
      <c r="N1014" s="16">
        <v>16</v>
      </c>
      <c r="O1014" s="16">
        <v>49</v>
      </c>
      <c r="P1014" s="16">
        <v>78</v>
      </c>
      <c r="Q1014" s="16">
        <v>37</v>
      </c>
      <c r="R1014" s="16">
        <v>45</v>
      </c>
      <c r="S1014" s="16">
        <v>14</v>
      </c>
      <c r="T1014" s="16">
        <v>32</v>
      </c>
      <c r="U1014" s="16">
        <v>13</v>
      </c>
      <c r="W1014" s="16">
        <v>216</v>
      </c>
      <c r="X1014" s="16">
        <v>88</v>
      </c>
      <c r="Y1014" s="16">
        <v>79</v>
      </c>
      <c r="Z1014" s="16">
        <v>45</v>
      </c>
      <c r="AA1014" s="16">
        <v>24</v>
      </c>
      <c r="AB1014" s="16">
        <v>15</v>
      </c>
      <c r="AC1014" s="16">
        <v>19</v>
      </c>
      <c r="AD1014" s="16">
        <v>5</v>
      </c>
      <c r="AE1014" s="16">
        <v>10</v>
      </c>
      <c r="AG1014" s="16">
        <v>486</v>
      </c>
      <c r="AH1014" s="16">
        <v>15</v>
      </c>
    </row>
    <row r="1015" spans="2:34" x14ac:dyDescent="0.35">
      <c r="B1015" s="17" t="s">
        <v>311</v>
      </c>
      <c r="C1015" s="18">
        <v>0.116025562294577</v>
      </c>
      <c r="D1015" s="18">
        <v>0.14657913470371281</v>
      </c>
      <c r="E1015" s="18">
        <v>8.4304212973029452E-2</v>
      </c>
      <c r="G1015" s="18">
        <v>0.1017032431426597</v>
      </c>
      <c r="H1015" s="18">
        <v>0.15416618570087809</v>
      </c>
      <c r="J1015" s="18">
        <v>2.5502934941198312E-2</v>
      </c>
      <c r="K1015" s="18">
        <v>8.1985856437464602E-2</v>
      </c>
      <c r="L1015" s="18">
        <v>0.17759199440780851</v>
      </c>
      <c r="M1015" s="18">
        <v>0.14061088265423011</v>
      </c>
      <c r="N1015" s="18">
        <v>4.6797558399019439E-2</v>
      </c>
      <c r="O1015" s="18">
        <v>0.119254289086465</v>
      </c>
      <c r="P1015" s="18">
        <v>0.13185781599543589</v>
      </c>
      <c r="Q1015" s="18">
        <v>0.1557990961530365</v>
      </c>
      <c r="R1015" s="18">
        <v>5.7813705295488453E-2</v>
      </c>
      <c r="S1015" s="18">
        <v>9.5521520246120262E-2</v>
      </c>
      <c r="T1015" s="18">
        <v>7.9680623272928894E-2</v>
      </c>
      <c r="U1015" s="18">
        <v>0.2</v>
      </c>
      <c r="W1015" s="18">
        <v>7.0903795577553483E-2</v>
      </c>
      <c r="X1015" s="18">
        <v>0.1557059561717592</v>
      </c>
      <c r="Y1015" s="18">
        <v>0.18690579323522491</v>
      </c>
      <c r="Z1015" s="18">
        <v>0.15044418224406919</v>
      </c>
      <c r="AA1015" s="18">
        <v>0.12795727140200161</v>
      </c>
      <c r="AB1015" s="18">
        <v>5.6225478475275023E-2</v>
      </c>
      <c r="AC1015" s="18">
        <v>0.1232741646190036</v>
      </c>
      <c r="AD1015" s="18">
        <v>0.2166108411134009</v>
      </c>
      <c r="AE1015" s="18">
        <v>6.0411967127390741E-2</v>
      </c>
      <c r="AG1015" s="18">
        <v>0.1168809452223973</v>
      </c>
      <c r="AH1015" s="18">
        <v>0.1097708858050211</v>
      </c>
    </row>
    <row r="1016" spans="2:34" x14ac:dyDescent="0.35">
      <c r="B1016" s="17" t="s">
        <v>312</v>
      </c>
      <c r="C1016" s="18">
        <v>7.479932133594476E-2</v>
      </c>
      <c r="D1016" s="18">
        <v>7.923125662616462E-2</v>
      </c>
      <c r="E1016" s="18">
        <v>7.115472620929536E-2</v>
      </c>
      <c r="G1016" s="18">
        <v>6.6595877568715101E-2</v>
      </c>
      <c r="H1016" s="18">
        <v>9.6645256763154483E-2</v>
      </c>
      <c r="J1016" s="18">
        <v>5.8913558197513143E-2</v>
      </c>
      <c r="K1016" s="18">
        <v>9.2902232588928921E-2</v>
      </c>
      <c r="L1016" s="18">
        <v>7.4625525814466354E-2</v>
      </c>
      <c r="M1016" s="18">
        <v>8.3146560259880278E-2</v>
      </c>
      <c r="N1016" s="18">
        <v>9.3595116798038877E-2</v>
      </c>
      <c r="O1016" s="18">
        <v>7.3995767162040912E-2</v>
      </c>
      <c r="P1016" s="18">
        <v>4.8015230059402288E-2</v>
      </c>
      <c r="Q1016" s="18">
        <v>2.4682587667945462E-2</v>
      </c>
      <c r="R1016" s="18">
        <v>9.5796962268928892E-2</v>
      </c>
      <c r="S1016" s="18">
        <v>0.18281877568598351</v>
      </c>
      <c r="T1016" s="18">
        <v>0.12508827361953839</v>
      </c>
      <c r="U1016" s="18">
        <v>0</v>
      </c>
      <c r="W1016" s="18">
        <v>8.5879772976316923E-2</v>
      </c>
      <c r="X1016" s="18">
        <v>2.307142673241451E-2</v>
      </c>
      <c r="Y1016" s="18">
        <v>2.6631211648732681E-2</v>
      </c>
      <c r="Z1016" s="18">
        <v>0.11474694418314289</v>
      </c>
      <c r="AA1016" s="18">
        <v>0.17524379060443471</v>
      </c>
      <c r="AB1016" s="18">
        <v>0.15057819012581411</v>
      </c>
      <c r="AC1016" s="18">
        <v>3.8113882918588533E-2</v>
      </c>
      <c r="AD1016" s="18">
        <v>0.2166108411134009</v>
      </c>
      <c r="AE1016" s="18">
        <v>0.15681030040892749</v>
      </c>
      <c r="AG1016" s="18">
        <v>7.2111872985954201E-2</v>
      </c>
      <c r="AH1016" s="18">
        <v>0.17570729979302549</v>
      </c>
    </row>
    <row r="1017" spans="2:34" x14ac:dyDescent="0.35">
      <c r="B1017" s="17" t="s">
        <v>313</v>
      </c>
      <c r="C1017" s="18">
        <v>8.9629675051306562E-2</v>
      </c>
      <c r="D1017" s="18">
        <v>6.7266775994915665E-2</v>
      </c>
      <c r="E1017" s="18">
        <v>0.10766494348660401</v>
      </c>
      <c r="G1017" s="18">
        <v>9.2569400160445889E-2</v>
      </c>
      <c r="H1017" s="18">
        <v>8.1801128073932486E-2</v>
      </c>
      <c r="J1017" s="18">
        <v>0.16520821424805029</v>
      </c>
      <c r="K1017" s="18">
        <v>0.105219973295765</v>
      </c>
      <c r="L1017" s="18">
        <v>0.12193010296757111</v>
      </c>
      <c r="M1017" s="18">
        <v>4.2388949145591E-2</v>
      </c>
      <c r="N1017" s="18">
        <v>4.6797558399019439E-2</v>
      </c>
      <c r="O1017" s="18">
        <v>2.4665255720680311E-2</v>
      </c>
      <c r="P1017" s="18">
        <v>8.2668699420390221E-2</v>
      </c>
      <c r="Q1017" s="18">
        <v>0.10054471031954761</v>
      </c>
      <c r="R1017" s="18">
        <v>6.9915782560756978E-2</v>
      </c>
      <c r="S1017" s="18">
        <v>0.1412262141676161</v>
      </c>
      <c r="T1017" s="18">
        <v>0.10077593536192821</v>
      </c>
      <c r="U1017" s="18">
        <v>0</v>
      </c>
      <c r="W1017" s="18">
        <v>9.3700332407358797E-2</v>
      </c>
      <c r="X1017" s="18">
        <v>4.5293550881926888E-2</v>
      </c>
      <c r="Y1017" s="18">
        <v>5.3219221268869583E-2</v>
      </c>
      <c r="Z1017" s="18">
        <v>0.14370940697752541</v>
      </c>
      <c r="AA1017" s="18">
        <v>9.2694811024767482E-2</v>
      </c>
      <c r="AB1017" s="18">
        <v>0.13731081170933321</v>
      </c>
      <c r="AC1017" s="18">
        <v>0.23664017786827499</v>
      </c>
      <c r="AD1017" s="18">
        <v>0</v>
      </c>
      <c r="AE1017" s="18">
        <v>6.0411967127390741E-2</v>
      </c>
      <c r="AG1017" s="18">
        <v>8.9850420582198928E-2</v>
      </c>
      <c r="AH1017" s="18">
        <v>4.1321756702035008E-2</v>
      </c>
    </row>
    <row r="1018" spans="2:34" x14ac:dyDescent="0.35">
      <c r="B1018" s="17" t="s">
        <v>314</v>
      </c>
      <c r="C1018" s="18">
        <v>0.10290928790652409</v>
      </c>
      <c r="D1018" s="18">
        <v>0.12061689738206451</v>
      </c>
      <c r="E1018" s="18">
        <v>7.9837186610682398E-2</v>
      </c>
      <c r="G1018" s="18">
        <v>9.2375864006652597E-2</v>
      </c>
      <c r="H1018" s="18">
        <v>0.13096000719873799</v>
      </c>
      <c r="J1018" s="18">
        <v>0.22074400502222241</v>
      </c>
      <c r="K1018" s="18">
        <v>0.18016007700467629</v>
      </c>
      <c r="L1018" s="18">
        <v>8.9629750811039077E-2</v>
      </c>
      <c r="M1018" s="18">
        <v>0.1202320770970855</v>
      </c>
      <c r="N1018" s="18">
        <v>0.17051514020937039</v>
      </c>
      <c r="O1018" s="18">
        <v>0.1006986146538956</v>
      </c>
      <c r="P1018" s="18">
        <v>9.85280959541317E-2</v>
      </c>
      <c r="Q1018" s="18">
        <v>7.7899548076518249E-2</v>
      </c>
      <c r="R1018" s="18">
        <v>1.6639532771251232E-2</v>
      </c>
      <c r="S1018" s="18">
        <v>0</v>
      </c>
      <c r="T1018" s="18">
        <v>7.1771316639814328E-2</v>
      </c>
      <c r="U1018" s="18">
        <v>0</v>
      </c>
      <c r="W1018" s="18">
        <v>8.0714002052130945E-2</v>
      </c>
      <c r="X1018" s="18">
        <v>0.13751829395499759</v>
      </c>
      <c r="Y1018" s="18">
        <v>5.4366953553876572E-2</v>
      </c>
      <c r="Z1018" s="18">
        <v>0.14950446704870299</v>
      </c>
      <c r="AA1018" s="18">
        <v>0.13957379387007179</v>
      </c>
      <c r="AB1018" s="18">
        <v>0.13308454308500159</v>
      </c>
      <c r="AC1018" s="18">
        <v>7.9745291807812035E-2</v>
      </c>
      <c r="AD1018" s="18">
        <v>0</v>
      </c>
      <c r="AE1018" s="18">
        <v>0.43099984181854051</v>
      </c>
      <c r="AG1018" s="18">
        <v>9.7574083781680657E-2</v>
      </c>
      <c r="AH1018" s="18">
        <v>0.29480368624127151</v>
      </c>
    </row>
    <row r="1019" spans="2:34" x14ac:dyDescent="0.35">
      <c r="B1019" s="17" t="s">
        <v>315</v>
      </c>
      <c r="C1019" s="18">
        <v>0.1180190354864798</v>
      </c>
      <c r="D1019" s="18">
        <v>0.11045189092504321</v>
      </c>
      <c r="E1019" s="18">
        <v>0.12829745980496959</v>
      </c>
      <c r="G1019" s="18">
        <v>0.12568232382348191</v>
      </c>
      <c r="H1019" s="18">
        <v>9.7611544812990031E-2</v>
      </c>
      <c r="J1019" s="18">
        <v>5.9632660067947853E-2</v>
      </c>
      <c r="K1019" s="18">
        <v>5.5136540636662533E-2</v>
      </c>
      <c r="L1019" s="18">
        <v>0.15383754160050239</v>
      </c>
      <c r="M1019" s="18">
        <v>9.9853271539940849E-2</v>
      </c>
      <c r="N1019" s="18">
        <v>0</v>
      </c>
      <c r="O1019" s="18">
        <v>0.22134565186704419</v>
      </c>
      <c r="P1019" s="18">
        <v>8.3572441948946932E-2</v>
      </c>
      <c r="Q1019" s="18">
        <v>0.1089206740661736</v>
      </c>
      <c r="R1019" s="18">
        <v>0.1185103231622011</v>
      </c>
      <c r="S1019" s="18">
        <v>0.18646934714122951</v>
      </c>
      <c r="T1019" s="18">
        <v>0.17547363828297849</v>
      </c>
      <c r="U1019" s="18">
        <v>0.11102014983619091</v>
      </c>
      <c r="W1019" s="18">
        <v>0.1022993015301211</v>
      </c>
      <c r="X1019" s="18">
        <v>0.1047871994104439</v>
      </c>
      <c r="Y1019" s="18">
        <v>0.1943345177055712</v>
      </c>
      <c r="Z1019" s="18">
        <v>0.12020016915481779</v>
      </c>
      <c r="AA1019" s="18">
        <v>0.1086082343615571</v>
      </c>
      <c r="AB1019" s="18">
        <v>5.2255413466353692E-2</v>
      </c>
      <c r="AC1019" s="18">
        <v>3.9289980298575292E-2</v>
      </c>
      <c r="AD1019" s="18">
        <v>0.31320022490407451</v>
      </c>
      <c r="AE1019" s="18">
        <v>8.8856005084228792E-2</v>
      </c>
      <c r="AG1019" s="18">
        <v>0.1156228995417799</v>
      </c>
      <c r="AH1019" s="18">
        <v>0.15974888554683689</v>
      </c>
    </row>
    <row r="1020" spans="2:34" x14ac:dyDescent="0.35">
      <c r="B1020" s="17" t="s">
        <v>316</v>
      </c>
      <c r="C1020" s="18">
        <v>0.15339426012358051</v>
      </c>
      <c r="D1020" s="18">
        <v>0.16816921873191529</v>
      </c>
      <c r="E1020" s="18">
        <v>0.1396602311171225</v>
      </c>
      <c r="G1020" s="18">
        <v>0.15653789566953111</v>
      </c>
      <c r="H1020" s="18">
        <v>0.14502269555970099</v>
      </c>
      <c r="J1020" s="18">
        <v>0.20330971929067079</v>
      </c>
      <c r="K1020" s="18">
        <v>0.11027308127332509</v>
      </c>
      <c r="L1020" s="18">
        <v>9.8587986725246921E-2</v>
      </c>
      <c r="M1020" s="18">
        <v>0.1147300870270655</v>
      </c>
      <c r="N1020" s="18">
        <v>0.10518686716794109</v>
      </c>
      <c r="O1020" s="18">
        <v>8.0105348450151895E-2</v>
      </c>
      <c r="P1020" s="18">
        <v>0.20659760373976049</v>
      </c>
      <c r="Q1020" s="18">
        <v>0.20131248641624561</v>
      </c>
      <c r="R1020" s="18">
        <v>0.27730290768954591</v>
      </c>
      <c r="S1020" s="18">
        <v>0.23217404106272541</v>
      </c>
      <c r="T1020" s="18">
        <v>9.3157268616188504E-2</v>
      </c>
      <c r="U1020" s="18">
        <v>0.17795970032761821</v>
      </c>
      <c r="W1020" s="18">
        <v>0.1923517911410616</v>
      </c>
      <c r="X1020" s="18">
        <v>0.12494596572430761</v>
      </c>
      <c r="Y1020" s="18">
        <v>0.13670584225136309</v>
      </c>
      <c r="Z1020" s="18">
        <v>0.1039419867340764</v>
      </c>
      <c r="AA1020" s="18">
        <v>0.10918669798026399</v>
      </c>
      <c r="AB1020" s="18">
        <v>0.20830890640464569</v>
      </c>
      <c r="AC1020" s="18">
        <v>0.1545705278956527</v>
      </c>
      <c r="AD1020" s="18">
        <v>0</v>
      </c>
      <c r="AE1020" s="18">
        <v>5.6738404456244632E-2</v>
      </c>
      <c r="AG1020" s="18">
        <v>0.15780649926172199</v>
      </c>
      <c r="AH1020" s="18">
        <v>3.8809041587053221E-2</v>
      </c>
    </row>
    <row r="1021" spans="2:34" x14ac:dyDescent="0.35">
      <c r="B1021" s="17" t="s">
        <v>317</v>
      </c>
      <c r="C1021" s="18">
        <v>0.161278314920413</v>
      </c>
      <c r="D1021" s="18">
        <v>0.16052160609217481</v>
      </c>
      <c r="E1021" s="18">
        <v>0.1647731265801759</v>
      </c>
      <c r="G1021" s="18">
        <v>0.15781938766881029</v>
      </c>
      <c r="H1021" s="18">
        <v>0.17048950762557691</v>
      </c>
      <c r="J1021" s="18">
        <v>0.15133240130028891</v>
      </c>
      <c r="K1021" s="18">
        <v>0.17451568883149479</v>
      </c>
      <c r="L1021" s="18">
        <v>0.12794310458146729</v>
      </c>
      <c r="M1021" s="18">
        <v>0.1942045530098617</v>
      </c>
      <c r="N1021" s="18">
        <v>0.14812151878470359</v>
      </c>
      <c r="O1021" s="18">
        <v>0.1108801854589432</v>
      </c>
      <c r="P1021" s="18">
        <v>0.1994277907276194</v>
      </c>
      <c r="Q1021" s="18">
        <v>0.1028067996565197</v>
      </c>
      <c r="R1021" s="18">
        <v>0.19008064865771659</v>
      </c>
      <c r="S1021" s="18">
        <v>0.1119732753717009</v>
      </c>
      <c r="T1021" s="18">
        <v>0.1886565051553466</v>
      </c>
      <c r="U1021" s="18">
        <v>0.31102014983619092</v>
      </c>
      <c r="W1021" s="18">
        <v>0.13689060431914499</v>
      </c>
      <c r="X1021" s="18">
        <v>0.27399042919243832</v>
      </c>
      <c r="Y1021" s="18">
        <v>0.15260286967069159</v>
      </c>
      <c r="Z1021" s="18">
        <v>7.6172579667821733E-2</v>
      </c>
      <c r="AA1021" s="18">
        <v>0.16268076169481749</v>
      </c>
      <c r="AB1021" s="18">
        <v>0.20601117825830159</v>
      </c>
      <c r="AC1021" s="18">
        <v>0.21653362337746671</v>
      </c>
      <c r="AD1021" s="18">
        <v>0</v>
      </c>
      <c r="AE1021" s="18">
        <v>8.8856005084228792E-2</v>
      </c>
      <c r="AG1021" s="18">
        <v>0.16530085781656259</v>
      </c>
      <c r="AH1021" s="18">
        <v>6.0777465098310758E-2</v>
      </c>
    </row>
    <row r="1022" spans="2:34" x14ac:dyDescent="0.35">
      <c r="B1022" s="17" t="s">
        <v>318</v>
      </c>
      <c r="C1022" s="18">
        <v>0.18394454288117429</v>
      </c>
      <c r="D1022" s="18">
        <v>0.1471632195440091</v>
      </c>
      <c r="E1022" s="18">
        <v>0.22430811321812091</v>
      </c>
      <c r="G1022" s="18">
        <v>0.20671600795970349</v>
      </c>
      <c r="H1022" s="18">
        <v>0.1233036742650289</v>
      </c>
      <c r="J1022" s="18">
        <v>0.1153565069321083</v>
      </c>
      <c r="K1022" s="18">
        <v>0.1998065499316827</v>
      </c>
      <c r="L1022" s="18">
        <v>0.1558539930918981</v>
      </c>
      <c r="M1022" s="18">
        <v>0.20483361926634491</v>
      </c>
      <c r="N1022" s="18">
        <v>0.38898624024190692</v>
      </c>
      <c r="O1022" s="18">
        <v>0.26905488760077861</v>
      </c>
      <c r="P1022" s="18">
        <v>0.14933232215431311</v>
      </c>
      <c r="Q1022" s="18">
        <v>0.22803409764401281</v>
      </c>
      <c r="R1022" s="18">
        <v>0.1739401375941107</v>
      </c>
      <c r="S1022" s="18">
        <v>4.9816826324624391E-2</v>
      </c>
      <c r="T1022" s="18">
        <v>0.16539643905127671</v>
      </c>
      <c r="U1022" s="18">
        <v>0.2</v>
      </c>
      <c r="W1022" s="18">
        <v>0.23726039999631221</v>
      </c>
      <c r="X1022" s="18">
        <v>0.134687177931712</v>
      </c>
      <c r="Y1022" s="18">
        <v>0.19523359066567039</v>
      </c>
      <c r="Z1022" s="18">
        <v>0.14128026398984381</v>
      </c>
      <c r="AA1022" s="18">
        <v>8.4054639062085934E-2</v>
      </c>
      <c r="AB1022" s="18">
        <v>5.6225478475275023E-2</v>
      </c>
      <c r="AC1022" s="18">
        <v>0.1118323512146262</v>
      </c>
      <c r="AD1022" s="18">
        <v>0.25357809286912381</v>
      </c>
      <c r="AE1022" s="18">
        <v>5.6915508893047952E-2</v>
      </c>
      <c r="AG1022" s="18">
        <v>0.1848524208077045</v>
      </c>
      <c r="AH1022" s="18">
        <v>0.1190609792264461</v>
      </c>
    </row>
    <row r="1023" spans="2:34" x14ac:dyDescent="0.35">
      <c r="B1023" s="17" t="s">
        <v>319</v>
      </c>
      <c r="C1023" s="18">
        <v>0</v>
      </c>
      <c r="D1023" s="18">
        <v>0</v>
      </c>
      <c r="E1023" s="18">
        <v>0</v>
      </c>
      <c r="G1023" s="18">
        <v>0</v>
      </c>
      <c r="H1023" s="18">
        <v>0</v>
      </c>
      <c r="J1023" s="18">
        <v>0</v>
      </c>
      <c r="K1023" s="18">
        <v>0</v>
      </c>
      <c r="L1023" s="18">
        <v>0</v>
      </c>
      <c r="M1023" s="18">
        <v>0</v>
      </c>
      <c r="N1023" s="18">
        <v>0</v>
      </c>
      <c r="O1023" s="18">
        <v>0</v>
      </c>
      <c r="P1023" s="18">
        <v>0</v>
      </c>
      <c r="Q1023" s="18">
        <v>0</v>
      </c>
      <c r="R1023" s="18">
        <v>0</v>
      </c>
      <c r="S1023" s="18">
        <v>0</v>
      </c>
      <c r="T1023" s="18">
        <v>0</v>
      </c>
      <c r="U1023" s="18">
        <v>0</v>
      </c>
      <c r="W1023" s="18">
        <v>0</v>
      </c>
      <c r="X1023" s="18">
        <v>0</v>
      </c>
      <c r="Y1023" s="18">
        <v>0</v>
      </c>
      <c r="Z1023" s="18">
        <v>0</v>
      </c>
      <c r="AA1023" s="18">
        <v>0</v>
      </c>
      <c r="AB1023" s="18">
        <v>0</v>
      </c>
      <c r="AC1023" s="18">
        <v>0</v>
      </c>
      <c r="AD1023" s="18">
        <v>0</v>
      </c>
      <c r="AE1023" s="18">
        <v>0</v>
      </c>
      <c r="AG1023" s="18">
        <v>0</v>
      </c>
      <c r="AH1023" s="18">
        <v>0</v>
      </c>
    </row>
    <row r="1025" spans="2:34" ht="174" x14ac:dyDescent="0.35">
      <c r="B1025" s="14" t="s">
        <v>320</v>
      </c>
    </row>
    <row r="1026" spans="2:34" x14ac:dyDescent="0.35">
      <c r="B1026" s="15" t="s">
        <v>18</v>
      </c>
    </row>
    <row r="1027" spans="2:34" x14ac:dyDescent="0.35">
      <c r="B1027" s="11" t="s">
        <v>59</v>
      </c>
      <c r="C1027" s="16">
        <v>501</v>
      </c>
      <c r="D1027" s="16">
        <v>264</v>
      </c>
      <c r="E1027" s="16">
        <v>233</v>
      </c>
      <c r="G1027" s="16">
        <v>355</v>
      </c>
      <c r="H1027" s="16">
        <v>146</v>
      </c>
      <c r="J1027" s="16">
        <v>48</v>
      </c>
      <c r="K1027" s="16">
        <v>37</v>
      </c>
      <c r="L1027" s="16">
        <v>103</v>
      </c>
      <c r="M1027" s="16">
        <v>43</v>
      </c>
      <c r="N1027" s="16">
        <v>21</v>
      </c>
      <c r="O1027" s="16">
        <v>39</v>
      </c>
      <c r="P1027" s="16">
        <v>59</v>
      </c>
      <c r="Q1027" s="16">
        <v>39</v>
      </c>
      <c r="R1027" s="16">
        <v>54</v>
      </c>
      <c r="S1027" s="16">
        <v>19</v>
      </c>
      <c r="T1027" s="16">
        <v>29</v>
      </c>
      <c r="U1027" s="16">
        <v>10</v>
      </c>
      <c r="W1027" s="16">
        <v>217</v>
      </c>
      <c r="X1027" s="16">
        <v>72</v>
      </c>
      <c r="Y1027" s="16">
        <v>67</v>
      </c>
      <c r="Z1027" s="16">
        <v>52</v>
      </c>
      <c r="AA1027" s="16">
        <v>28</v>
      </c>
      <c r="AB1027" s="16">
        <v>18</v>
      </c>
      <c r="AC1027" s="16">
        <v>24</v>
      </c>
      <c r="AD1027" s="16">
        <v>6</v>
      </c>
      <c r="AE1027" s="16">
        <v>14</v>
      </c>
      <c r="AG1027" s="16">
        <v>478</v>
      </c>
      <c r="AH1027" s="16">
        <v>20</v>
      </c>
    </row>
    <row r="1028" spans="2:34" x14ac:dyDescent="0.35">
      <c r="B1028" s="12" t="s">
        <v>60</v>
      </c>
      <c r="C1028" s="16">
        <v>504</v>
      </c>
      <c r="D1028" s="16">
        <v>262</v>
      </c>
      <c r="E1028" s="16">
        <v>238</v>
      </c>
      <c r="G1028" s="16">
        <v>366</v>
      </c>
      <c r="H1028" s="16">
        <v>138</v>
      </c>
      <c r="J1028" s="16">
        <v>39</v>
      </c>
      <c r="K1028" s="16">
        <v>51</v>
      </c>
      <c r="L1028" s="16">
        <v>91</v>
      </c>
      <c r="M1028" s="16">
        <v>36</v>
      </c>
      <c r="N1028" s="16">
        <v>16</v>
      </c>
      <c r="O1028" s="16">
        <v>49</v>
      </c>
      <c r="P1028" s="16">
        <v>78</v>
      </c>
      <c r="Q1028" s="16">
        <v>37</v>
      </c>
      <c r="R1028" s="16">
        <v>45</v>
      </c>
      <c r="S1028" s="16">
        <v>14</v>
      </c>
      <c r="T1028" s="16">
        <v>32</v>
      </c>
      <c r="U1028" s="16">
        <v>13</v>
      </c>
      <c r="W1028" s="16">
        <v>216</v>
      </c>
      <c r="X1028" s="16">
        <v>88</v>
      </c>
      <c r="Y1028" s="16">
        <v>79</v>
      </c>
      <c r="Z1028" s="16">
        <v>45</v>
      </c>
      <c r="AA1028" s="16">
        <v>24</v>
      </c>
      <c r="AB1028" s="16">
        <v>15</v>
      </c>
      <c r="AC1028" s="16">
        <v>19</v>
      </c>
      <c r="AD1028" s="16">
        <v>5</v>
      </c>
      <c r="AE1028" s="16">
        <v>10</v>
      </c>
      <c r="AG1028" s="16">
        <v>486</v>
      </c>
      <c r="AH1028" s="16">
        <v>15</v>
      </c>
    </row>
    <row r="1029" spans="2:34" x14ac:dyDescent="0.35">
      <c r="B1029" s="17" t="s">
        <v>311</v>
      </c>
      <c r="C1029" s="18">
        <v>0.1092351824763253</v>
      </c>
      <c r="D1029" s="18">
        <v>0.11795058455488371</v>
      </c>
      <c r="E1029" s="18">
        <v>0.10144327725883889</v>
      </c>
      <c r="G1029" s="18">
        <v>0.1215978475201261</v>
      </c>
      <c r="H1029" s="18">
        <v>7.6313157297831336E-2</v>
      </c>
      <c r="J1029" s="18">
        <v>0.13898617743641731</v>
      </c>
      <c r="K1029" s="18">
        <v>0.16241504314984831</v>
      </c>
      <c r="L1029" s="18">
        <v>7.9773393445746341E-2</v>
      </c>
      <c r="M1029" s="18">
        <v>5.5428625839990447E-2</v>
      </c>
      <c r="N1029" s="18">
        <v>9.2374680563490699E-2</v>
      </c>
      <c r="O1029" s="18">
        <v>4.9330511441360622E-2</v>
      </c>
      <c r="P1029" s="18">
        <v>0.1130663526378935</v>
      </c>
      <c r="Q1029" s="18">
        <v>0.1250026340754371</v>
      </c>
      <c r="R1029" s="18">
        <v>0.1083992473090632</v>
      </c>
      <c r="S1029" s="18">
        <v>0.18646934714122951</v>
      </c>
      <c r="T1029" s="18">
        <v>0.13563332664651409</v>
      </c>
      <c r="U1029" s="18">
        <v>0.2</v>
      </c>
      <c r="W1029" s="18">
        <v>0.1012150220888158</v>
      </c>
      <c r="X1029" s="18">
        <v>8.9297403439002762E-2</v>
      </c>
      <c r="Y1029" s="18">
        <v>0.14209484256299931</v>
      </c>
      <c r="Z1029" s="18">
        <v>9.7403072100383889E-2</v>
      </c>
      <c r="AA1029" s="18">
        <v>9.4125023705790012E-2</v>
      </c>
      <c r="AB1029" s="18">
        <v>0.13308454308500159</v>
      </c>
      <c r="AC1029" s="18">
        <v>0.14102722408227089</v>
      </c>
      <c r="AD1029" s="18">
        <v>0.47018893398252459</v>
      </c>
      <c r="AE1029" s="18">
        <v>5.3293711202148659E-2</v>
      </c>
      <c r="AG1029" s="18">
        <v>0.107519323979133</v>
      </c>
      <c r="AH1029" s="18">
        <v>0.18503280043625031</v>
      </c>
    </row>
    <row r="1030" spans="2:34" x14ac:dyDescent="0.35">
      <c r="B1030" s="17" t="s">
        <v>312</v>
      </c>
      <c r="C1030" s="18">
        <v>0.1183281904067323</v>
      </c>
      <c r="D1030" s="18">
        <v>0.1188559647645179</v>
      </c>
      <c r="E1030" s="18">
        <v>0.1144237438547448</v>
      </c>
      <c r="G1030" s="18">
        <v>0.10858891640301969</v>
      </c>
      <c r="H1030" s="18">
        <v>0.1442640725837924</v>
      </c>
      <c r="J1030" s="18">
        <v>0.12920522468441151</v>
      </c>
      <c r="K1030" s="18">
        <v>0.12393039668005271</v>
      </c>
      <c r="L1030" s="18">
        <v>0.14907971949534729</v>
      </c>
      <c r="M1030" s="18">
        <v>0.10314683043357351</v>
      </c>
      <c r="N1030" s="18">
        <v>0.1519844255669606</v>
      </c>
      <c r="O1030" s="18">
        <v>0.10884419070047489</v>
      </c>
      <c r="P1030" s="18">
        <v>9.9994915956837363E-2</v>
      </c>
      <c r="Q1030" s="18">
        <v>0.1048442250814358</v>
      </c>
      <c r="R1030" s="18">
        <v>0.1092668756650392</v>
      </c>
      <c r="S1030" s="18">
        <v>6.2156449047076491E-2</v>
      </c>
      <c r="T1030" s="18">
        <v>0.13299758025265301</v>
      </c>
      <c r="U1030" s="18">
        <v>8.8979850163809091E-2</v>
      </c>
      <c r="W1030" s="18">
        <v>0.12864960124175831</v>
      </c>
      <c r="X1030" s="18">
        <v>0.124661810136506</v>
      </c>
      <c r="Y1030" s="18">
        <v>0.13663644205171849</v>
      </c>
      <c r="Z1030" s="18">
        <v>0.1139712604135122</v>
      </c>
      <c r="AA1030" s="18">
        <v>6.3057170778145197E-2</v>
      </c>
      <c r="AB1030" s="18">
        <v>0</v>
      </c>
      <c r="AC1030" s="18">
        <v>0.1177405754570631</v>
      </c>
      <c r="AD1030" s="18">
        <v>0.1269981222303096</v>
      </c>
      <c r="AE1030" s="18">
        <v>5.6915508893047952E-2</v>
      </c>
      <c r="AG1030" s="18">
        <v>0.12021560274141189</v>
      </c>
      <c r="AH1030" s="18">
        <v>7.9061648133075618E-2</v>
      </c>
    </row>
    <row r="1031" spans="2:34" x14ac:dyDescent="0.35">
      <c r="B1031" s="17" t="s">
        <v>313</v>
      </c>
      <c r="C1031" s="18">
        <v>9.0844565740226105E-2</v>
      </c>
      <c r="D1031" s="18">
        <v>9.242277809629057E-2</v>
      </c>
      <c r="E1031" s="18">
        <v>9.0606429919356843E-2</v>
      </c>
      <c r="G1031" s="18">
        <v>8.7990591433738261E-2</v>
      </c>
      <c r="H1031" s="18">
        <v>9.8444756608786682E-2</v>
      </c>
      <c r="J1031" s="18">
        <v>4.4069629675265329E-2</v>
      </c>
      <c r="K1031" s="18">
        <v>0.1129228906863672</v>
      </c>
      <c r="L1031" s="18">
        <v>4.107871190150935E-2</v>
      </c>
      <c r="M1031" s="18">
        <v>9.9853271539940849E-2</v>
      </c>
      <c r="N1031" s="18">
        <v>4.6797558399019439E-2</v>
      </c>
      <c r="O1031" s="18">
        <v>0.17469438181593661</v>
      </c>
      <c r="P1031" s="18">
        <v>0.1226077644693907</v>
      </c>
      <c r="Q1031" s="18">
        <v>0</v>
      </c>
      <c r="R1031" s="18">
        <v>7.781088954249174E-2</v>
      </c>
      <c r="S1031" s="18">
        <v>0.15767796929319669</v>
      </c>
      <c r="T1031" s="18">
        <v>0.1912922515492077</v>
      </c>
      <c r="U1031" s="18">
        <v>0</v>
      </c>
      <c r="W1031" s="18">
        <v>8.0884991871322059E-2</v>
      </c>
      <c r="X1031" s="18">
        <v>0.1201307555759685</v>
      </c>
      <c r="Y1031" s="18">
        <v>9.889648359963478E-2</v>
      </c>
      <c r="Z1031" s="18">
        <v>3.9496309128328078E-2</v>
      </c>
      <c r="AA1031" s="18">
        <v>0.1455920813564858</v>
      </c>
      <c r="AB1031" s="18">
        <v>5.2255413466353692E-2</v>
      </c>
      <c r="AC1031" s="18">
        <v>3.7995283649251067E-2</v>
      </c>
      <c r="AD1031" s="18">
        <v>0.2166108411134009</v>
      </c>
      <c r="AE1031" s="18">
        <v>0.2001437919053658</v>
      </c>
      <c r="AG1031" s="18">
        <v>8.7829118496299485E-2</v>
      </c>
      <c r="AH1031" s="18">
        <v>0.20534738730895849</v>
      </c>
    </row>
    <row r="1032" spans="2:34" x14ac:dyDescent="0.35">
      <c r="B1032" s="17" t="s">
        <v>314</v>
      </c>
      <c r="C1032" s="18">
        <v>0.10702704435825371</v>
      </c>
      <c r="D1032" s="18">
        <v>9.9826209473459521E-2</v>
      </c>
      <c r="E1032" s="18">
        <v>0.1167207874560206</v>
      </c>
      <c r="G1032" s="18">
        <v>0.10115273457798531</v>
      </c>
      <c r="H1032" s="18">
        <v>0.12267044922339231</v>
      </c>
      <c r="J1032" s="18">
        <v>0.1425466593182278</v>
      </c>
      <c r="K1032" s="18">
        <v>5.5136540636662533E-2</v>
      </c>
      <c r="L1032" s="18">
        <v>0.1390665201682976</v>
      </c>
      <c r="M1032" s="18">
        <v>0.1183985598042549</v>
      </c>
      <c r="N1032" s="18">
        <v>8.9732210015781952E-2</v>
      </c>
      <c r="O1032" s="18">
        <v>5.5440092729471577E-2</v>
      </c>
      <c r="P1032" s="18">
        <v>0.12747596283598009</v>
      </c>
      <c r="Q1032" s="18">
        <v>2.4682587667945462E-2</v>
      </c>
      <c r="R1032" s="18">
        <v>0.14269019488962059</v>
      </c>
      <c r="S1032" s="18">
        <v>4.9816826324624391E-2</v>
      </c>
      <c r="T1032" s="18">
        <v>0.1037023216431642</v>
      </c>
      <c r="U1032" s="18">
        <v>0.22204029967238181</v>
      </c>
      <c r="W1032" s="18">
        <v>9.4735470411730763E-2</v>
      </c>
      <c r="X1032" s="18">
        <v>8.1824851546983782E-2</v>
      </c>
      <c r="Y1032" s="18">
        <v>0.1989609761410899</v>
      </c>
      <c r="Z1032" s="18">
        <v>5.0727841796480558E-2</v>
      </c>
      <c r="AA1032" s="18">
        <v>0.1241880157038117</v>
      </c>
      <c r="AB1032" s="18">
        <v>0.10150035132559421</v>
      </c>
      <c r="AC1032" s="18">
        <v>0.1178699408957259</v>
      </c>
      <c r="AD1032" s="18">
        <v>0</v>
      </c>
      <c r="AE1032" s="18">
        <v>0.1455944095404734</v>
      </c>
      <c r="AG1032" s="18">
        <v>0.10786765947873821</v>
      </c>
      <c r="AH1032" s="18">
        <v>9.9586506685363979E-2</v>
      </c>
    </row>
    <row r="1033" spans="2:34" x14ac:dyDescent="0.35">
      <c r="B1033" s="17" t="s">
        <v>315</v>
      </c>
      <c r="C1033" s="18">
        <v>0.1285144285483901</v>
      </c>
      <c r="D1033" s="18">
        <v>0.12048989855926021</v>
      </c>
      <c r="E1033" s="18">
        <v>0.13499372911093269</v>
      </c>
      <c r="G1033" s="18">
        <v>0.1402872814148183</v>
      </c>
      <c r="H1033" s="18">
        <v>9.7163085038067754E-2</v>
      </c>
      <c r="J1033" s="18">
        <v>0.16333494981116101</v>
      </c>
      <c r="K1033" s="18">
        <v>0.14239438505240989</v>
      </c>
      <c r="L1033" s="18">
        <v>0.13087767001727449</v>
      </c>
      <c r="M1033" s="18">
        <v>0.1145279077655366</v>
      </c>
      <c r="N1033" s="18">
        <v>0.1833273268138208</v>
      </c>
      <c r="O1033" s="18">
        <v>0.1047706041708322</v>
      </c>
      <c r="P1033" s="18">
        <v>0.1026382319448904</v>
      </c>
      <c r="Q1033" s="18">
        <v>0.18704488605474789</v>
      </c>
      <c r="R1033" s="18">
        <v>0.10941112934711821</v>
      </c>
      <c r="S1033" s="18">
        <v>6.2156449047076491E-2</v>
      </c>
      <c r="T1033" s="18">
        <v>0.104170175438438</v>
      </c>
      <c r="U1033" s="18">
        <v>0.2</v>
      </c>
      <c r="W1033" s="18">
        <v>0.1443999319973937</v>
      </c>
      <c r="X1033" s="18">
        <v>0.1214370853475349</v>
      </c>
      <c r="Y1033" s="18">
        <v>0.1139633437631573</v>
      </c>
      <c r="Z1033" s="18">
        <v>8.0092292037274679E-2</v>
      </c>
      <c r="AA1033" s="18">
        <v>0.1754934041810674</v>
      </c>
      <c r="AB1033" s="18">
        <v>0.15057819012581411</v>
      </c>
      <c r="AC1033" s="18">
        <v>7.7403863217163818E-2</v>
      </c>
      <c r="AD1033" s="18">
        <v>0</v>
      </c>
      <c r="AE1033" s="18">
        <v>0.1208239342547815</v>
      </c>
      <c r="AG1033" s="18">
        <v>0.12851907093161899</v>
      </c>
      <c r="AH1033" s="18">
        <v>8.2643513404070015E-2</v>
      </c>
    </row>
    <row r="1034" spans="2:34" x14ac:dyDescent="0.35">
      <c r="B1034" s="17" t="s">
        <v>316</v>
      </c>
      <c r="C1034" s="18">
        <v>0.1282226285614872</v>
      </c>
      <c r="D1034" s="18">
        <v>0.1469744884282756</v>
      </c>
      <c r="E1034" s="18">
        <v>0.10294310338462551</v>
      </c>
      <c r="G1034" s="18">
        <v>0.12925997125304381</v>
      </c>
      <c r="H1034" s="18">
        <v>0.12546016415036271</v>
      </c>
      <c r="J1034" s="18">
        <v>0.15098539341379061</v>
      </c>
      <c r="K1034" s="18">
        <v>0.12574249088554301</v>
      </c>
      <c r="L1034" s="18">
        <v>0.1582494719068519</v>
      </c>
      <c r="M1034" s="18">
        <v>0.1073945796642149</v>
      </c>
      <c r="N1034" s="18">
        <v>0.20608487049085569</v>
      </c>
      <c r="O1034" s="18">
        <v>0.19732364277814851</v>
      </c>
      <c r="P1034" s="18">
        <v>0.15963440583134489</v>
      </c>
      <c r="Q1034" s="18">
        <v>2.2420498330973381E-2</v>
      </c>
      <c r="R1034" s="18">
        <v>7.6132063804615707E-2</v>
      </c>
      <c r="S1034" s="18">
        <v>9.1409387842991727E-2</v>
      </c>
      <c r="T1034" s="18">
        <v>3.9840311636464447E-2</v>
      </c>
      <c r="U1034" s="18">
        <v>0.11102014983619091</v>
      </c>
      <c r="W1034" s="18">
        <v>0.11230347383300519</v>
      </c>
      <c r="X1034" s="18">
        <v>0.16809423618811559</v>
      </c>
      <c r="Y1034" s="18">
        <v>6.1694114788012691E-2</v>
      </c>
      <c r="Z1034" s="18">
        <v>0.28815556521822799</v>
      </c>
      <c r="AA1034" s="18">
        <v>9.8541089231511378E-2</v>
      </c>
      <c r="AB1034" s="18">
        <v>0.1069756541380721</v>
      </c>
      <c r="AC1034" s="18">
        <v>3.5688519852694708E-2</v>
      </c>
      <c r="AD1034" s="18">
        <v>0</v>
      </c>
      <c r="AE1034" s="18">
        <v>0.30607827262054699</v>
      </c>
      <c r="AG1034" s="18">
        <v>0.12645043406223261</v>
      </c>
      <c r="AH1034" s="18">
        <v>0.2093573924903851</v>
      </c>
    </row>
    <row r="1035" spans="2:34" x14ac:dyDescent="0.35">
      <c r="B1035" s="17" t="s">
        <v>317</v>
      </c>
      <c r="C1035" s="18">
        <v>0.14198630926802219</v>
      </c>
      <c r="D1035" s="18">
        <v>0.1186093160574701</v>
      </c>
      <c r="E1035" s="18">
        <v>0.1700652615599744</v>
      </c>
      <c r="G1035" s="18">
        <v>0.1432337526426665</v>
      </c>
      <c r="H1035" s="18">
        <v>0.13866434252029611</v>
      </c>
      <c r="J1035" s="18">
        <v>0.11907927314392749</v>
      </c>
      <c r="K1035" s="18">
        <v>0.10774652728454499</v>
      </c>
      <c r="L1035" s="18">
        <v>8.3150515785078108E-2</v>
      </c>
      <c r="M1035" s="18">
        <v>0.1145279077655366</v>
      </c>
      <c r="N1035" s="18">
        <v>0.1829013697510512</v>
      </c>
      <c r="O1035" s="18">
        <v>0.15002912609525629</v>
      </c>
      <c r="P1035" s="18">
        <v>0.17062299452879301</v>
      </c>
      <c r="Q1035" s="18">
        <v>0.15828584940206461</v>
      </c>
      <c r="R1035" s="18">
        <v>0.16453294079945521</v>
      </c>
      <c r="S1035" s="18">
        <v>0.27834029593210369</v>
      </c>
      <c r="T1035" s="18">
        <v>0.23142840910809501</v>
      </c>
      <c r="U1035" s="18">
        <v>8.8979850163809091E-2</v>
      </c>
      <c r="W1035" s="18">
        <v>0.16979697681212819</v>
      </c>
      <c r="X1035" s="18">
        <v>9.3247720711083781E-2</v>
      </c>
      <c r="Y1035" s="18">
        <v>7.549210856285038E-2</v>
      </c>
      <c r="Z1035" s="18">
        <v>0.20672004464315061</v>
      </c>
      <c r="AA1035" s="18">
        <v>0.16861557972225441</v>
      </c>
      <c r="AB1035" s="18">
        <v>9.982801446301702E-2</v>
      </c>
      <c r="AC1035" s="18">
        <v>0.26101687629634512</v>
      </c>
      <c r="AD1035" s="18">
        <v>0</v>
      </c>
      <c r="AE1035" s="18">
        <v>0</v>
      </c>
      <c r="AG1035" s="18">
        <v>0.1453972434594871</v>
      </c>
      <c r="AH1035" s="18">
        <v>0</v>
      </c>
    </row>
    <row r="1036" spans="2:34" x14ac:dyDescent="0.35">
      <c r="B1036" s="17" t="s">
        <v>318</v>
      </c>
      <c r="C1036" s="18">
        <v>0.17584165064056301</v>
      </c>
      <c r="D1036" s="18">
        <v>0.18487076006584241</v>
      </c>
      <c r="E1036" s="18">
        <v>0.16880366745550629</v>
      </c>
      <c r="G1036" s="18">
        <v>0.16788890475460219</v>
      </c>
      <c r="H1036" s="18">
        <v>0.19701997257747059</v>
      </c>
      <c r="J1036" s="18">
        <v>0.1117926925167991</v>
      </c>
      <c r="K1036" s="18">
        <v>0.16971172562457129</v>
      </c>
      <c r="L1036" s="18">
        <v>0.21872399727989461</v>
      </c>
      <c r="M1036" s="18">
        <v>0.2867223171869519</v>
      </c>
      <c r="N1036" s="18">
        <v>4.6797558399019439E-2</v>
      </c>
      <c r="O1036" s="18">
        <v>0.1595674502685191</v>
      </c>
      <c r="P1036" s="18">
        <v>0.1039593717948701</v>
      </c>
      <c r="Q1036" s="18">
        <v>0.37771931938739528</v>
      </c>
      <c r="R1036" s="18">
        <v>0.21175665864259591</v>
      </c>
      <c r="S1036" s="18">
        <v>0.1119732753717009</v>
      </c>
      <c r="T1036" s="18">
        <v>6.0935623725463767E-2</v>
      </c>
      <c r="U1036" s="18">
        <v>8.8979850163809091E-2</v>
      </c>
      <c r="W1036" s="18">
        <v>0.1680145317438459</v>
      </c>
      <c r="X1036" s="18">
        <v>0.20130613705480471</v>
      </c>
      <c r="Y1036" s="18">
        <v>0.17226168853053719</v>
      </c>
      <c r="Z1036" s="18">
        <v>0.12343361466264199</v>
      </c>
      <c r="AA1036" s="18">
        <v>0.13038763532093431</v>
      </c>
      <c r="AB1036" s="18">
        <v>0.35577783339614721</v>
      </c>
      <c r="AC1036" s="18">
        <v>0.21125771654948541</v>
      </c>
      <c r="AD1036" s="18">
        <v>0.18620210267376491</v>
      </c>
      <c r="AE1036" s="18">
        <v>0.11715037158363539</v>
      </c>
      <c r="AG1036" s="18">
        <v>0.17620154685107881</v>
      </c>
      <c r="AH1036" s="18">
        <v>0.13897075154189659</v>
      </c>
    </row>
    <row r="1037" spans="2:34" x14ac:dyDescent="0.35">
      <c r="B1037" s="17" t="s">
        <v>319</v>
      </c>
      <c r="C1037" s="18">
        <v>0</v>
      </c>
      <c r="D1037" s="18">
        <v>0</v>
      </c>
      <c r="E1037" s="18">
        <v>0</v>
      </c>
      <c r="G1037" s="18">
        <v>0</v>
      </c>
      <c r="H1037" s="18">
        <v>0</v>
      </c>
      <c r="J1037" s="18">
        <v>0</v>
      </c>
      <c r="K1037" s="18">
        <v>0</v>
      </c>
      <c r="L1037" s="18">
        <v>0</v>
      </c>
      <c r="M1037" s="18">
        <v>0</v>
      </c>
      <c r="N1037" s="18">
        <v>0</v>
      </c>
      <c r="O1037" s="18">
        <v>0</v>
      </c>
      <c r="P1037" s="18">
        <v>0</v>
      </c>
      <c r="Q1037" s="18">
        <v>0</v>
      </c>
      <c r="R1037" s="18">
        <v>0</v>
      </c>
      <c r="S1037" s="18">
        <v>0</v>
      </c>
      <c r="T1037" s="18">
        <v>0</v>
      </c>
      <c r="U1037" s="18">
        <v>0</v>
      </c>
      <c r="W1037" s="18">
        <v>0</v>
      </c>
      <c r="X1037" s="18">
        <v>0</v>
      </c>
      <c r="Y1037" s="18">
        <v>0</v>
      </c>
      <c r="Z1037" s="18">
        <v>0</v>
      </c>
      <c r="AA1037" s="18">
        <v>0</v>
      </c>
      <c r="AB1037" s="18">
        <v>0</v>
      </c>
      <c r="AC1037" s="18">
        <v>0</v>
      </c>
      <c r="AD1037" s="18">
        <v>0</v>
      </c>
      <c r="AE1037" s="18">
        <v>0</v>
      </c>
      <c r="AG1037" s="18">
        <v>0</v>
      </c>
      <c r="AH1037" s="18">
        <v>0</v>
      </c>
    </row>
    <row r="1039" spans="2:34" ht="145" x14ac:dyDescent="0.35">
      <c r="B1039" s="14" t="s">
        <v>321</v>
      </c>
    </row>
    <row r="1040" spans="2:34" x14ac:dyDescent="0.35">
      <c r="B1040" s="15" t="s">
        <v>18</v>
      </c>
    </row>
    <row r="1041" spans="2:34" x14ac:dyDescent="0.35">
      <c r="B1041" s="11" t="s">
        <v>59</v>
      </c>
      <c r="C1041" s="16">
        <v>501</v>
      </c>
      <c r="D1041" s="16">
        <v>264</v>
      </c>
      <c r="E1041" s="16">
        <v>233</v>
      </c>
      <c r="G1041" s="16">
        <v>355</v>
      </c>
      <c r="H1041" s="16">
        <v>146</v>
      </c>
      <c r="J1041" s="16">
        <v>48</v>
      </c>
      <c r="K1041" s="16">
        <v>37</v>
      </c>
      <c r="L1041" s="16">
        <v>103</v>
      </c>
      <c r="M1041" s="16">
        <v>43</v>
      </c>
      <c r="N1041" s="16">
        <v>21</v>
      </c>
      <c r="O1041" s="16">
        <v>39</v>
      </c>
      <c r="P1041" s="16">
        <v>59</v>
      </c>
      <c r="Q1041" s="16">
        <v>39</v>
      </c>
      <c r="R1041" s="16">
        <v>54</v>
      </c>
      <c r="S1041" s="16">
        <v>19</v>
      </c>
      <c r="T1041" s="16">
        <v>29</v>
      </c>
      <c r="U1041" s="16">
        <v>10</v>
      </c>
      <c r="W1041" s="16">
        <v>217</v>
      </c>
      <c r="X1041" s="16">
        <v>72</v>
      </c>
      <c r="Y1041" s="16">
        <v>67</v>
      </c>
      <c r="Z1041" s="16">
        <v>52</v>
      </c>
      <c r="AA1041" s="16">
        <v>28</v>
      </c>
      <c r="AB1041" s="16">
        <v>18</v>
      </c>
      <c r="AC1041" s="16">
        <v>24</v>
      </c>
      <c r="AD1041" s="16">
        <v>6</v>
      </c>
      <c r="AE1041" s="16">
        <v>14</v>
      </c>
      <c r="AG1041" s="16">
        <v>478</v>
      </c>
      <c r="AH1041" s="16">
        <v>20</v>
      </c>
    </row>
    <row r="1042" spans="2:34" x14ac:dyDescent="0.35">
      <c r="B1042" s="12" t="s">
        <v>60</v>
      </c>
      <c r="C1042" s="16">
        <v>504</v>
      </c>
      <c r="D1042" s="16">
        <v>262</v>
      </c>
      <c r="E1042" s="16">
        <v>238</v>
      </c>
      <c r="G1042" s="16">
        <v>366</v>
      </c>
      <c r="H1042" s="16">
        <v>138</v>
      </c>
      <c r="J1042" s="16">
        <v>39</v>
      </c>
      <c r="K1042" s="16">
        <v>51</v>
      </c>
      <c r="L1042" s="16">
        <v>91</v>
      </c>
      <c r="M1042" s="16">
        <v>36</v>
      </c>
      <c r="N1042" s="16">
        <v>16</v>
      </c>
      <c r="O1042" s="16">
        <v>49</v>
      </c>
      <c r="P1042" s="16">
        <v>78</v>
      </c>
      <c r="Q1042" s="16">
        <v>37</v>
      </c>
      <c r="R1042" s="16">
        <v>45</v>
      </c>
      <c r="S1042" s="16">
        <v>14</v>
      </c>
      <c r="T1042" s="16">
        <v>32</v>
      </c>
      <c r="U1042" s="16">
        <v>13</v>
      </c>
      <c r="W1042" s="16">
        <v>216</v>
      </c>
      <c r="X1042" s="16">
        <v>88</v>
      </c>
      <c r="Y1042" s="16">
        <v>79</v>
      </c>
      <c r="Z1042" s="16">
        <v>45</v>
      </c>
      <c r="AA1042" s="16">
        <v>24</v>
      </c>
      <c r="AB1042" s="16">
        <v>15</v>
      </c>
      <c r="AC1042" s="16">
        <v>19</v>
      </c>
      <c r="AD1042" s="16">
        <v>5</v>
      </c>
      <c r="AE1042" s="16">
        <v>10</v>
      </c>
      <c r="AG1042" s="16">
        <v>486</v>
      </c>
      <c r="AH1042" s="16">
        <v>15</v>
      </c>
    </row>
    <row r="1043" spans="2:34" x14ac:dyDescent="0.35">
      <c r="B1043" s="17" t="s">
        <v>311</v>
      </c>
      <c r="C1043" s="18">
        <v>0.12488205191969461</v>
      </c>
      <c r="D1043" s="18">
        <v>0.13868291132891331</v>
      </c>
      <c r="E1043" s="18">
        <v>0.11174983431766471</v>
      </c>
      <c r="G1043" s="18">
        <v>0.1203460793553799</v>
      </c>
      <c r="H1043" s="18">
        <v>0.13696143791310619</v>
      </c>
      <c r="J1043" s="18">
        <v>0.10351624275124501</v>
      </c>
      <c r="K1043" s="18">
        <v>0.2145570050263714</v>
      </c>
      <c r="L1043" s="18">
        <v>0.1743828606654575</v>
      </c>
      <c r="M1043" s="18">
        <v>0.13086114335356869</v>
      </c>
      <c r="N1043" s="18">
        <v>0.19449312012095341</v>
      </c>
      <c r="O1043" s="18">
        <v>0.17405113518415191</v>
      </c>
      <c r="P1043" s="18">
        <v>3.5974609210967637E-2</v>
      </c>
      <c r="Q1043" s="18">
        <v>5.5479049745544871E-2</v>
      </c>
      <c r="R1043" s="18">
        <v>0.18235227760093711</v>
      </c>
      <c r="S1043" s="18">
        <v>9.1409387842991727E-2</v>
      </c>
      <c r="T1043" s="18">
        <v>3.1931005003349867E-2</v>
      </c>
      <c r="U1043" s="18">
        <v>0</v>
      </c>
      <c r="W1043" s="18">
        <v>0.1040110882106981</v>
      </c>
      <c r="X1043" s="18">
        <v>0.12738147592694379</v>
      </c>
      <c r="Y1043" s="18">
        <v>7.9250433188608832E-2</v>
      </c>
      <c r="Z1043" s="18">
        <v>0.15936597478053441</v>
      </c>
      <c r="AA1043" s="18">
        <v>8.4979343498599869E-2</v>
      </c>
      <c r="AB1043" s="18">
        <v>0.25358377925496489</v>
      </c>
      <c r="AC1043" s="18">
        <v>0.15226376409909639</v>
      </c>
      <c r="AD1043" s="18">
        <v>0.18620210267376491</v>
      </c>
      <c r="AE1043" s="18">
        <v>0.43829520218058587</v>
      </c>
      <c r="AG1043" s="18">
        <v>0.11481660147704401</v>
      </c>
      <c r="AH1043" s="18">
        <v>0.35863366250224349</v>
      </c>
    </row>
    <row r="1044" spans="2:34" x14ac:dyDescent="0.35">
      <c r="B1044" s="17" t="s">
        <v>312</v>
      </c>
      <c r="C1044" s="18">
        <v>0.13455851116009959</v>
      </c>
      <c r="D1044" s="18">
        <v>0.1206918285140262</v>
      </c>
      <c r="E1044" s="18">
        <v>0.14756915544247989</v>
      </c>
      <c r="G1044" s="18">
        <v>0.12902731800401271</v>
      </c>
      <c r="H1044" s="18">
        <v>0.14928818956735521</v>
      </c>
      <c r="J1044" s="18">
        <v>0.1820876915371962</v>
      </c>
      <c r="K1044" s="18">
        <v>0.2132174303264798</v>
      </c>
      <c r="L1044" s="18">
        <v>0.16262887066023471</v>
      </c>
      <c r="M1044" s="18">
        <v>0.1793313590226317</v>
      </c>
      <c r="N1044" s="18">
        <v>4.2934651616762513E-2</v>
      </c>
      <c r="O1044" s="18">
        <v>2.4665255720680311E-2</v>
      </c>
      <c r="P1044" s="18">
        <v>0.1154379514572495</v>
      </c>
      <c r="Q1044" s="18">
        <v>3.079646207759941E-2</v>
      </c>
      <c r="R1044" s="18">
        <v>0.12789622378120069</v>
      </c>
      <c r="S1044" s="18">
        <v>0.2198344183402732</v>
      </c>
      <c r="T1044" s="18">
        <v>0.18338294491609311</v>
      </c>
      <c r="U1044" s="18">
        <v>0.11102014983619091</v>
      </c>
      <c r="W1044" s="18">
        <v>0.10793694716298349</v>
      </c>
      <c r="X1044" s="18">
        <v>0.12769363047873999</v>
      </c>
      <c r="Y1044" s="18">
        <v>0.14029970358210059</v>
      </c>
      <c r="Z1044" s="18">
        <v>0.1054433099750106</v>
      </c>
      <c r="AA1044" s="18">
        <v>0.32109955453887978</v>
      </c>
      <c r="AB1044" s="18">
        <v>0.31550312858563329</v>
      </c>
      <c r="AC1044" s="18">
        <v>0.14441773342517689</v>
      </c>
      <c r="AD1044" s="18">
        <v>0.130764855489164</v>
      </c>
      <c r="AE1044" s="18">
        <v>0.1492679722116195</v>
      </c>
      <c r="AG1044" s="18">
        <v>0.13505311178129911</v>
      </c>
      <c r="AH1044" s="18">
        <v>0.14342097850238081</v>
      </c>
    </row>
    <row r="1045" spans="2:34" x14ac:dyDescent="0.35">
      <c r="B1045" s="17" t="s">
        <v>313</v>
      </c>
      <c r="C1045" s="18">
        <v>0.12422946224396279</v>
      </c>
      <c r="D1045" s="18">
        <v>0.12385790988803221</v>
      </c>
      <c r="E1045" s="18">
        <v>0.12668879899704399</v>
      </c>
      <c r="G1045" s="18">
        <v>0.1190893770811076</v>
      </c>
      <c r="H1045" s="18">
        <v>0.137917612214181</v>
      </c>
      <c r="J1045" s="18">
        <v>6.9572564616463634E-2</v>
      </c>
      <c r="K1045" s="18">
        <v>5.2860916394052347E-2</v>
      </c>
      <c r="L1045" s="18">
        <v>0.14582842842187921</v>
      </c>
      <c r="M1045" s="18">
        <v>0.18870400113137001</v>
      </c>
      <c r="N1045" s="18">
        <v>0.13610381135203181</v>
      </c>
      <c r="O1045" s="18">
        <v>0.10884419070047489</v>
      </c>
      <c r="P1045" s="18">
        <v>0.1540548403681766</v>
      </c>
      <c r="Q1045" s="18">
        <v>0.19927506099132949</v>
      </c>
      <c r="R1045" s="18">
        <v>0.14923994798338991</v>
      </c>
      <c r="S1045" s="18">
        <v>0</v>
      </c>
      <c r="T1045" s="18">
        <v>9.8430828855441993E-2</v>
      </c>
      <c r="U1045" s="18">
        <v>0</v>
      </c>
      <c r="W1045" s="18">
        <v>8.0859961267913255E-2</v>
      </c>
      <c r="X1045" s="18">
        <v>0.16553792061429179</v>
      </c>
      <c r="Y1045" s="18">
        <v>0.16145929939342571</v>
      </c>
      <c r="Z1045" s="18">
        <v>0.15411352991193519</v>
      </c>
      <c r="AA1045" s="18">
        <v>0.14619034491737551</v>
      </c>
      <c r="AB1045" s="18">
        <v>5.6225478475275023E-2</v>
      </c>
      <c r="AC1045" s="18">
        <v>0.29267745473939821</v>
      </c>
      <c r="AD1045" s="18">
        <v>0</v>
      </c>
      <c r="AE1045" s="18">
        <v>8.8856005084228792E-2</v>
      </c>
      <c r="AG1045" s="18">
        <v>0.12689702692189189</v>
      </c>
      <c r="AH1045" s="18">
        <v>6.0777465098310758E-2</v>
      </c>
    </row>
    <row r="1046" spans="2:34" x14ac:dyDescent="0.35">
      <c r="B1046" s="17" t="s">
        <v>314</v>
      </c>
      <c r="C1046" s="18">
        <v>0.1039197865506982</v>
      </c>
      <c r="D1046" s="18">
        <v>8.5745973549975735E-2</v>
      </c>
      <c r="E1046" s="18">
        <v>0.1220550342071524</v>
      </c>
      <c r="G1046" s="18">
        <v>0.1130253058601858</v>
      </c>
      <c r="H1046" s="18">
        <v>7.9671605846284854E-2</v>
      </c>
      <c r="J1046" s="18">
        <v>7.819935480201487E-2</v>
      </c>
      <c r="K1046" s="18">
        <v>8.1985856437464602E-2</v>
      </c>
      <c r="L1046" s="18">
        <v>0.13821010393799751</v>
      </c>
      <c r="M1046" s="18">
        <v>9.9853271539940849E-2</v>
      </c>
      <c r="N1046" s="18">
        <v>0.10518686716794109</v>
      </c>
      <c r="O1046" s="18">
        <v>7.3995767162040912E-2</v>
      </c>
      <c r="P1046" s="18">
        <v>0.1039593717948701</v>
      </c>
      <c r="Q1046" s="18">
        <v>0.15194731108035461</v>
      </c>
      <c r="R1046" s="18">
        <v>8.234834504847445E-2</v>
      </c>
      <c r="S1046" s="18">
        <v>0.1078611429685724</v>
      </c>
      <c r="T1046" s="18">
        <v>0.10153442904457689</v>
      </c>
      <c r="U1046" s="18">
        <v>8.8979850163809091E-2</v>
      </c>
      <c r="W1046" s="18">
        <v>0.1069461536829469</v>
      </c>
      <c r="X1046" s="18">
        <v>0.1215965858151048</v>
      </c>
      <c r="Y1046" s="18">
        <v>0.13969142588648989</v>
      </c>
      <c r="Z1046" s="18">
        <v>5.5275789128702582E-2</v>
      </c>
      <c r="AA1046" s="18">
        <v>5.8275129255334422E-2</v>
      </c>
      <c r="AB1046" s="18">
        <v>5.6225478475275023E-2</v>
      </c>
      <c r="AC1046" s="18">
        <v>3.7995283649251067E-2</v>
      </c>
      <c r="AD1046" s="18">
        <v>0.2166108411134009</v>
      </c>
      <c r="AE1046" s="18">
        <v>0</v>
      </c>
      <c r="AG1046" s="18">
        <v>0.1034630336601165</v>
      </c>
      <c r="AH1046" s="18">
        <v>6.8449129102986159E-2</v>
      </c>
    </row>
    <row r="1047" spans="2:34" x14ac:dyDescent="0.35">
      <c r="B1047" s="17" t="s">
        <v>315</v>
      </c>
      <c r="C1047" s="18">
        <v>0.13966575434462661</v>
      </c>
      <c r="D1047" s="18">
        <v>0.16201341294724059</v>
      </c>
      <c r="E1047" s="18">
        <v>0.1120920830877687</v>
      </c>
      <c r="G1047" s="18">
        <v>0.13421715475524451</v>
      </c>
      <c r="H1047" s="18">
        <v>0.15417548442577281</v>
      </c>
      <c r="J1047" s="18">
        <v>0.2526521343901057</v>
      </c>
      <c r="K1047" s="18">
        <v>0.169243700853212</v>
      </c>
      <c r="L1047" s="18">
        <v>9.2426860901909824E-2</v>
      </c>
      <c r="M1047" s="18">
        <v>0.1145279077655366</v>
      </c>
      <c r="N1047" s="18">
        <v>0.1519844255669606</v>
      </c>
      <c r="O1047" s="18">
        <v>0.15410111561219281</v>
      </c>
      <c r="P1047" s="18">
        <v>0.13068392947979249</v>
      </c>
      <c r="Q1047" s="18">
        <v>0.12748938732446519</v>
      </c>
      <c r="R1047" s="18">
        <v>0.2057071133236924</v>
      </c>
      <c r="S1047" s="18">
        <v>0</v>
      </c>
      <c r="T1047" s="18">
        <v>6.8844930358578346E-2</v>
      </c>
      <c r="U1047" s="18">
        <v>0.2</v>
      </c>
      <c r="W1047" s="18">
        <v>0.17371133043440121</v>
      </c>
      <c r="X1047" s="18">
        <v>0.12460870091929679</v>
      </c>
      <c r="Y1047" s="18">
        <v>0.10883383834943559</v>
      </c>
      <c r="Z1047" s="18">
        <v>0.1602906263242784</v>
      </c>
      <c r="AA1047" s="18">
        <v>0</v>
      </c>
      <c r="AB1047" s="18">
        <v>5.075017566279711E-2</v>
      </c>
      <c r="AC1047" s="18">
        <v>0.16655274635830711</v>
      </c>
      <c r="AD1047" s="18">
        <v>0</v>
      </c>
      <c r="AE1047" s="18">
        <v>0.21354870486517219</v>
      </c>
      <c r="AG1047" s="18">
        <v>0.14026546698332509</v>
      </c>
      <c r="AH1047" s="18">
        <v>0.1460672122770926</v>
      </c>
    </row>
    <row r="1048" spans="2:34" x14ac:dyDescent="0.35">
      <c r="B1048" s="17" t="s">
        <v>316</v>
      </c>
      <c r="C1048" s="18">
        <v>0.14299177439334579</v>
      </c>
      <c r="D1048" s="18">
        <v>0.14908451765309269</v>
      </c>
      <c r="E1048" s="18">
        <v>0.13864426141760081</v>
      </c>
      <c r="G1048" s="18">
        <v>0.14425252184914489</v>
      </c>
      <c r="H1048" s="18">
        <v>0.13963437861043931</v>
      </c>
      <c r="J1048" s="18">
        <v>0.13579646610306459</v>
      </c>
      <c r="K1048" s="18">
        <v>8.2704810954993796E-2</v>
      </c>
      <c r="L1048" s="18">
        <v>0.1350461562451464</v>
      </c>
      <c r="M1048" s="18">
        <v>0.14427791723989131</v>
      </c>
      <c r="N1048" s="18">
        <v>0.123717581810351</v>
      </c>
      <c r="O1048" s="18">
        <v>0.12536387037457589</v>
      </c>
      <c r="P1048" s="18">
        <v>0.1706229945287929</v>
      </c>
      <c r="Q1048" s="18">
        <v>0.1865995824828153</v>
      </c>
      <c r="R1048" s="18">
        <v>0.12789622378120069</v>
      </c>
      <c r="S1048" s="18">
        <v>4.5704693921495863E-2</v>
      </c>
      <c r="T1048" s="18">
        <v>0.18338294491609311</v>
      </c>
      <c r="U1048" s="18">
        <v>0.31102014983619092</v>
      </c>
      <c r="W1048" s="18">
        <v>0.1576620518169875</v>
      </c>
      <c r="X1048" s="18">
        <v>0.1050643891807931</v>
      </c>
      <c r="Y1048" s="18">
        <v>0.13954465663807769</v>
      </c>
      <c r="Z1048" s="18">
        <v>0.15306482482499009</v>
      </c>
      <c r="AA1048" s="18">
        <v>0.17216944320615629</v>
      </c>
      <c r="AB1048" s="18">
        <v>0.15923106760442579</v>
      </c>
      <c r="AC1048" s="18">
        <v>0.1668030374301952</v>
      </c>
      <c r="AD1048" s="18">
        <v>0.12281323737995981</v>
      </c>
      <c r="AE1048" s="18">
        <v>5.3293711202148659E-2</v>
      </c>
      <c r="AG1048" s="18">
        <v>0.14589847740583661</v>
      </c>
      <c r="AH1048" s="18">
        <v>7.5261914631229151E-2</v>
      </c>
    </row>
    <row r="1049" spans="2:34" x14ac:dyDescent="0.35">
      <c r="B1049" s="17" t="s">
        <v>317</v>
      </c>
      <c r="C1049" s="18">
        <v>0.1255806577631802</v>
      </c>
      <c r="D1049" s="18">
        <v>0.11770011813021029</v>
      </c>
      <c r="E1049" s="18">
        <v>0.13316428118536161</v>
      </c>
      <c r="G1049" s="18">
        <v>0.1213020467720549</v>
      </c>
      <c r="H1049" s="18">
        <v>0.13697468472093899</v>
      </c>
      <c r="J1049" s="18">
        <v>2.5502934941198312E-2</v>
      </c>
      <c r="K1049" s="18">
        <v>0.15786200968909461</v>
      </c>
      <c r="L1049" s="18">
        <v>7.6851193352908242E-2</v>
      </c>
      <c r="M1049" s="18">
        <v>0.1202320770970855</v>
      </c>
      <c r="N1049" s="18">
        <v>0.19878198396598001</v>
      </c>
      <c r="O1049" s="18">
        <v>0.2464256266385666</v>
      </c>
      <c r="P1049" s="18">
        <v>0.1066026877829232</v>
      </c>
      <c r="Q1049" s="18">
        <v>0.16213763447474649</v>
      </c>
      <c r="R1049" s="18">
        <v>0.1017040544659945</v>
      </c>
      <c r="S1049" s="18">
        <v>0.20749479561782111</v>
      </c>
      <c r="T1049" s="18">
        <v>0.13563332664651409</v>
      </c>
      <c r="U1049" s="18">
        <v>8.8979850163809091E-2</v>
      </c>
      <c r="W1049" s="18">
        <v>0.14415123468043819</v>
      </c>
      <c r="X1049" s="18">
        <v>0.13990509819161179</v>
      </c>
      <c r="Y1049" s="18">
        <v>0.12811152323525299</v>
      </c>
      <c r="Z1049" s="18">
        <v>4.8103329636042073E-2</v>
      </c>
      <c r="AA1049" s="18">
        <v>0.14544930959540819</v>
      </c>
      <c r="AB1049" s="18">
        <v>0.1084808919416287</v>
      </c>
      <c r="AC1049" s="18">
        <v>3.9289980298575292E-2</v>
      </c>
      <c r="AD1049" s="18">
        <v>0.34360896334371038</v>
      </c>
      <c r="AE1049" s="18">
        <v>0</v>
      </c>
      <c r="AG1049" s="18">
        <v>0.12682223408546789</v>
      </c>
      <c r="AH1049" s="18">
        <v>0.1085805962987039</v>
      </c>
    </row>
    <row r="1050" spans="2:34" x14ac:dyDescent="0.35">
      <c r="B1050" s="17" t="s">
        <v>318</v>
      </c>
      <c r="C1050" s="18">
        <v>0.1041720016243924</v>
      </c>
      <c r="D1050" s="18">
        <v>0.102223327988509</v>
      </c>
      <c r="E1050" s="18">
        <v>0.108036551344928</v>
      </c>
      <c r="G1050" s="18">
        <v>0.11874019632286981</v>
      </c>
      <c r="H1050" s="18">
        <v>6.5376606701921691E-2</v>
      </c>
      <c r="J1050" s="18">
        <v>0.1526726108587117</v>
      </c>
      <c r="K1050" s="18">
        <v>2.756827031833127E-2</v>
      </c>
      <c r="L1050" s="18">
        <v>7.4625525814466354E-2</v>
      </c>
      <c r="M1050" s="18">
        <v>2.2212322849975191E-2</v>
      </c>
      <c r="N1050" s="18">
        <v>4.6797558399019439E-2</v>
      </c>
      <c r="O1050" s="18">
        <v>9.2553038607316368E-2</v>
      </c>
      <c r="P1050" s="18">
        <v>0.18266361537722761</v>
      </c>
      <c r="Q1050" s="18">
        <v>8.6275511823144288E-2</v>
      </c>
      <c r="R1050" s="18">
        <v>2.285581401510996E-2</v>
      </c>
      <c r="S1050" s="18">
        <v>0.32769556130884558</v>
      </c>
      <c r="T1050" s="18">
        <v>0.19685959025935271</v>
      </c>
      <c r="U1050" s="18">
        <v>0.2</v>
      </c>
      <c r="W1050" s="18">
        <v>0.12472123274363139</v>
      </c>
      <c r="X1050" s="18">
        <v>8.8212198873217851E-2</v>
      </c>
      <c r="Y1050" s="18">
        <v>0.10280911972660881</v>
      </c>
      <c r="Z1050" s="18">
        <v>0.16434261541850681</v>
      </c>
      <c r="AA1050" s="18">
        <v>7.1836874988245925E-2</v>
      </c>
      <c r="AB1050" s="18">
        <v>0</v>
      </c>
      <c r="AC1050" s="18">
        <v>0</v>
      </c>
      <c r="AD1050" s="18">
        <v>0</v>
      </c>
      <c r="AE1050" s="18">
        <v>5.6738404456244632E-2</v>
      </c>
      <c r="AG1050" s="18">
        <v>0.10678404768501901</v>
      </c>
      <c r="AH1050" s="18">
        <v>3.8809041587053221E-2</v>
      </c>
    </row>
    <row r="1051" spans="2:34" x14ac:dyDescent="0.35">
      <c r="B1051" s="17" t="s">
        <v>319</v>
      </c>
      <c r="C1051" s="18">
        <v>0</v>
      </c>
      <c r="D1051" s="18">
        <v>0</v>
      </c>
      <c r="E1051" s="18">
        <v>0</v>
      </c>
      <c r="G1051" s="18">
        <v>0</v>
      </c>
      <c r="H1051" s="18">
        <v>0</v>
      </c>
      <c r="J1051" s="18">
        <v>0</v>
      </c>
      <c r="K1051" s="18">
        <v>0</v>
      </c>
      <c r="L1051" s="18">
        <v>0</v>
      </c>
      <c r="M1051" s="18">
        <v>0</v>
      </c>
      <c r="N1051" s="18">
        <v>0</v>
      </c>
      <c r="O1051" s="18">
        <v>0</v>
      </c>
      <c r="P1051" s="18">
        <v>0</v>
      </c>
      <c r="Q1051" s="18">
        <v>0</v>
      </c>
      <c r="R1051" s="18">
        <v>0</v>
      </c>
      <c r="S1051" s="18">
        <v>0</v>
      </c>
      <c r="T1051" s="18">
        <v>0</v>
      </c>
      <c r="U1051" s="18">
        <v>0</v>
      </c>
      <c r="W1051" s="18">
        <v>0</v>
      </c>
      <c r="X1051" s="18">
        <v>0</v>
      </c>
      <c r="Y1051" s="18">
        <v>0</v>
      </c>
      <c r="Z1051" s="18">
        <v>0</v>
      </c>
      <c r="AA1051" s="18">
        <v>0</v>
      </c>
      <c r="AB1051" s="18">
        <v>0</v>
      </c>
      <c r="AC1051" s="18">
        <v>0</v>
      </c>
      <c r="AD1051" s="18">
        <v>0</v>
      </c>
      <c r="AE1051" s="18">
        <v>0</v>
      </c>
      <c r="AG1051" s="18">
        <v>0</v>
      </c>
      <c r="AH1051" s="18">
        <v>0</v>
      </c>
    </row>
    <row r="1053" spans="2:34" ht="130.5" x14ac:dyDescent="0.35">
      <c r="B1053" s="14" t="s">
        <v>322</v>
      </c>
    </row>
    <row r="1054" spans="2:34" x14ac:dyDescent="0.35">
      <c r="B1054" s="15" t="s">
        <v>18</v>
      </c>
    </row>
    <row r="1055" spans="2:34" x14ac:dyDescent="0.35">
      <c r="B1055" s="11" t="s">
        <v>59</v>
      </c>
      <c r="C1055" s="16">
        <v>501</v>
      </c>
      <c r="D1055" s="16">
        <v>264</v>
      </c>
      <c r="E1055" s="16">
        <v>233</v>
      </c>
      <c r="G1055" s="16">
        <v>355</v>
      </c>
      <c r="H1055" s="16">
        <v>146</v>
      </c>
      <c r="J1055" s="16">
        <v>48</v>
      </c>
      <c r="K1055" s="16">
        <v>37</v>
      </c>
      <c r="L1055" s="16">
        <v>103</v>
      </c>
      <c r="M1055" s="16">
        <v>43</v>
      </c>
      <c r="N1055" s="16">
        <v>21</v>
      </c>
      <c r="O1055" s="16">
        <v>39</v>
      </c>
      <c r="P1055" s="16">
        <v>59</v>
      </c>
      <c r="Q1055" s="16">
        <v>39</v>
      </c>
      <c r="R1055" s="16">
        <v>54</v>
      </c>
      <c r="S1055" s="16">
        <v>19</v>
      </c>
      <c r="T1055" s="16">
        <v>29</v>
      </c>
      <c r="U1055" s="16">
        <v>10</v>
      </c>
      <c r="W1055" s="16">
        <v>217</v>
      </c>
      <c r="X1055" s="16">
        <v>72</v>
      </c>
      <c r="Y1055" s="16">
        <v>67</v>
      </c>
      <c r="Z1055" s="16">
        <v>52</v>
      </c>
      <c r="AA1055" s="16">
        <v>28</v>
      </c>
      <c r="AB1055" s="16">
        <v>18</v>
      </c>
      <c r="AC1055" s="16">
        <v>24</v>
      </c>
      <c r="AD1055" s="16">
        <v>6</v>
      </c>
      <c r="AE1055" s="16">
        <v>14</v>
      </c>
      <c r="AG1055" s="16">
        <v>478</v>
      </c>
      <c r="AH1055" s="16">
        <v>20</v>
      </c>
    </row>
    <row r="1056" spans="2:34" x14ac:dyDescent="0.35">
      <c r="B1056" s="12" t="s">
        <v>60</v>
      </c>
      <c r="C1056" s="16">
        <v>504</v>
      </c>
      <c r="D1056" s="16">
        <v>262</v>
      </c>
      <c r="E1056" s="16">
        <v>238</v>
      </c>
      <c r="G1056" s="16">
        <v>366</v>
      </c>
      <c r="H1056" s="16">
        <v>138</v>
      </c>
      <c r="J1056" s="16">
        <v>39</v>
      </c>
      <c r="K1056" s="16">
        <v>51</v>
      </c>
      <c r="L1056" s="16">
        <v>91</v>
      </c>
      <c r="M1056" s="16">
        <v>36</v>
      </c>
      <c r="N1056" s="16">
        <v>16</v>
      </c>
      <c r="O1056" s="16">
        <v>49</v>
      </c>
      <c r="P1056" s="16">
        <v>78</v>
      </c>
      <c r="Q1056" s="16">
        <v>37</v>
      </c>
      <c r="R1056" s="16">
        <v>45</v>
      </c>
      <c r="S1056" s="16">
        <v>14</v>
      </c>
      <c r="T1056" s="16">
        <v>32</v>
      </c>
      <c r="U1056" s="16">
        <v>13</v>
      </c>
      <c r="W1056" s="16">
        <v>216</v>
      </c>
      <c r="X1056" s="16">
        <v>88</v>
      </c>
      <c r="Y1056" s="16">
        <v>79</v>
      </c>
      <c r="Z1056" s="16">
        <v>45</v>
      </c>
      <c r="AA1056" s="16">
        <v>24</v>
      </c>
      <c r="AB1056" s="16">
        <v>15</v>
      </c>
      <c r="AC1056" s="16">
        <v>19</v>
      </c>
      <c r="AD1056" s="16">
        <v>5</v>
      </c>
      <c r="AE1056" s="16">
        <v>10</v>
      </c>
      <c r="AG1056" s="16">
        <v>486</v>
      </c>
      <c r="AH1056" s="16">
        <v>15</v>
      </c>
    </row>
    <row r="1057" spans="2:34" x14ac:dyDescent="0.35">
      <c r="B1057" s="17" t="s">
        <v>311</v>
      </c>
      <c r="C1057" s="18">
        <v>0.14068774847021831</v>
      </c>
      <c r="D1057" s="18">
        <v>0.11879097477980551</v>
      </c>
      <c r="E1057" s="18">
        <v>0.1590525303897207</v>
      </c>
      <c r="G1057" s="18">
        <v>0.1484225081346682</v>
      </c>
      <c r="H1057" s="18">
        <v>0.12008992821702701</v>
      </c>
      <c r="J1057" s="18">
        <v>0.16414210449111721</v>
      </c>
      <c r="K1057" s="18">
        <v>0.19070226798570869</v>
      </c>
      <c r="L1057" s="18">
        <v>0.16311540757440751</v>
      </c>
      <c r="M1057" s="18">
        <v>0.18686904564701109</v>
      </c>
      <c r="N1057" s="18">
        <v>8.5443346170755385E-2</v>
      </c>
      <c r="O1057" s="18">
        <v>9.6625028124252943E-2</v>
      </c>
      <c r="P1057" s="18">
        <v>0.13332724546784561</v>
      </c>
      <c r="Q1057" s="18">
        <v>0.1311165084850911</v>
      </c>
      <c r="R1057" s="18">
        <v>7.781088954249174E-2</v>
      </c>
      <c r="S1057" s="18">
        <v>0.1119732753717009</v>
      </c>
      <c r="T1057" s="18">
        <v>0.16276069265741561</v>
      </c>
      <c r="U1057" s="18">
        <v>8.8979850163809091E-2</v>
      </c>
      <c r="W1057" s="18">
        <v>0.15853552363311621</v>
      </c>
      <c r="X1057" s="18">
        <v>8.6820651276919472E-2</v>
      </c>
      <c r="Y1057" s="18">
        <v>0.12973775609077709</v>
      </c>
      <c r="Z1057" s="18">
        <v>0.2211752033560932</v>
      </c>
      <c r="AA1057" s="18">
        <v>0.14576394760645939</v>
      </c>
      <c r="AB1057" s="18">
        <v>0.16470637041690381</v>
      </c>
      <c r="AC1057" s="18">
        <v>3.5688519852694708E-2</v>
      </c>
      <c r="AD1057" s="18">
        <v>0</v>
      </c>
      <c r="AE1057" s="18">
        <v>0.1134768089124893</v>
      </c>
      <c r="AG1057" s="18">
        <v>0.1412927084424048</v>
      </c>
      <c r="AH1057" s="18">
        <v>7.7618083174106442E-2</v>
      </c>
    </row>
    <row r="1058" spans="2:34" x14ac:dyDescent="0.35">
      <c r="B1058" s="17" t="s">
        <v>312</v>
      </c>
      <c r="C1058" s="18">
        <v>0.1432765530342589</v>
      </c>
      <c r="D1058" s="18">
        <v>0.14585772185904741</v>
      </c>
      <c r="E1058" s="18">
        <v>0.14279961172191141</v>
      </c>
      <c r="G1058" s="18">
        <v>0.13746927074997031</v>
      </c>
      <c r="H1058" s="18">
        <v>0.15874146233210021</v>
      </c>
      <c r="J1058" s="18">
        <v>0.14067339488133851</v>
      </c>
      <c r="K1058" s="18">
        <v>0.16469066739245841</v>
      </c>
      <c r="L1058" s="18">
        <v>8.9016603037825437E-2</v>
      </c>
      <c r="M1058" s="18">
        <v>0.1330695745299561</v>
      </c>
      <c r="N1058" s="18">
        <v>0.2923771007640189</v>
      </c>
      <c r="O1058" s="18">
        <v>0.11698976674705409</v>
      </c>
      <c r="P1058" s="18">
        <v>0.14230715300680419</v>
      </c>
      <c r="Q1058" s="18">
        <v>0.25271668531195818</v>
      </c>
      <c r="R1058" s="18">
        <v>0.14772667210324869</v>
      </c>
      <c r="S1058" s="18">
        <v>4.5704693921495863E-2</v>
      </c>
      <c r="T1058" s="18">
        <v>0.13299758025265301</v>
      </c>
      <c r="U1058" s="18">
        <v>0.2</v>
      </c>
      <c r="W1058" s="18">
        <v>0.16592044146291021</v>
      </c>
      <c r="X1058" s="18">
        <v>0.14615197777426869</v>
      </c>
      <c r="Y1058" s="18">
        <v>0.14289471142788099</v>
      </c>
      <c r="Z1058" s="18">
        <v>0.1169266195512943</v>
      </c>
      <c r="AA1058" s="18">
        <v>0</v>
      </c>
      <c r="AB1058" s="18">
        <v>5.6225478475275023E-2</v>
      </c>
      <c r="AC1058" s="18">
        <v>0.1570305557556384</v>
      </c>
      <c r="AD1058" s="18">
        <v>0</v>
      </c>
      <c r="AE1058" s="18">
        <v>0.30607827262054699</v>
      </c>
      <c r="AG1058" s="18">
        <v>0.14205492186654589</v>
      </c>
      <c r="AH1058" s="18">
        <v>0.2093573924903851</v>
      </c>
    </row>
    <row r="1059" spans="2:34" x14ac:dyDescent="0.35">
      <c r="B1059" s="17" t="s">
        <v>313</v>
      </c>
      <c r="C1059" s="18">
        <v>0.1762640427575794</v>
      </c>
      <c r="D1059" s="18">
        <v>0.18508759715122641</v>
      </c>
      <c r="E1059" s="18">
        <v>0.166294711556841</v>
      </c>
      <c r="G1059" s="18">
        <v>0.17591247826294609</v>
      </c>
      <c r="H1059" s="18">
        <v>0.17720026606405681</v>
      </c>
      <c r="J1059" s="18">
        <v>0.1787086006783766</v>
      </c>
      <c r="K1059" s="18">
        <v>0.22438024148987459</v>
      </c>
      <c r="L1059" s="18">
        <v>0.15739609739069871</v>
      </c>
      <c r="M1059" s="18">
        <v>0.17382936895261161</v>
      </c>
      <c r="N1059" s="18">
        <v>0.27527605031454189</v>
      </c>
      <c r="O1059" s="18">
        <v>0.1767303765744048</v>
      </c>
      <c r="P1059" s="18">
        <v>0.13200506932977221</v>
      </c>
      <c r="Q1059" s="18">
        <v>0.24026184646332069</v>
      </c>
      <c r="R1059" s="18">
        <v>0.1855431931517339</v>
      </c>
      <c r="S1059" s="18">
        <v>0.124312898094153</v>
      </c>
      <c r="T1059" s="18">
        <v>0.17283789188911741</v>
      </c>
      <c r="U1059" s="18">
        <v>0.11102014983619091</v>
      </c>
      <c r="W1059" s="18">
        <v>0.2034193805871333</v>
      </c>
      <c r="X1059" s="18">
        <v>0.14952628903510959</v>
      </c>
      <c r="Y1059" s="18">
        <v>0.16463638351572071</v>
      </c>
      <c r="Z1059" s="18">
        <v>7.4251480453194629E-2</v>
      </c>
      <c r="AA1059" s="18">
        <v>0.26091804240294603</v>
      </c>
      <c r="AB1059" s="18">
        <v>0.20450594045474499</v>
      </c>
      <c r="AC1059" s="18">
        <v>0.19707656739028681</v>
      </c>
      <c r="AD1059" s="18">
        <v>0</v>
      </c>
      <c r="AE1059" s="18">
        <v>0.2137775742822223</v>
      </c>
      <c r="AG1059" s="18">
        <v>0.1781974235585419</v>
      </c>
      <c r="AH1059" s="18">
        <v>0.14622375884919711</v>
      </c>
    </row>
    <row r="1060" spans="2:34" x14ac:dyDescent="0.35">
      <c r="B1060" s="17" t="s">
        <v>314</v>
      </c>
      <c r="C1060" s="18">
        <v>0.1383801973859351</v>
      </c>
      <c r="D1060" s="18">
        <v>0.1494966424615197</v>
      </c>
      <c r="E1060" s="18">
        <v>0.12842601064106801</v>
      </c>
      <c r="G1060" s="18">
        <v>0.14236210846824149</v>
      </c>
      <c r="H1060" s="18">
        <v>0.12777628824128409</v>
      </c>
      <c r="J1060" s="18">
        <v>8.3262330572256835E-2</v>
      </c>
      <c r="K1060" s="18">
        <v>9.7672361074871983E-2</v>
      </c>
      <c r="L1060" s="18">
        <v>0.13639463737150459</v>
      </c>
      <c r="M1060" s="18">
        <v>0.1903353391626717</v>
      </c>
      <c r="N1060" s="18">
        <v>4.6797558399019439E-2</v>
      </c>
      <c r="O1060" s="18">
        <v>0.23217046930387639</v>
      </c>
      <c r="P1060" s="18">
        <v>0.17708508620215291</v>
      </c>
      <c r="Q1060" s="18">
        <v>0.11911342357783911</v>
      </c>
      <c r="R1060" s="18">
        <v>0.12520432993804931</v>
      </c>
      <c r="S1060" s="18">
        <v>0.1535658368900682</v>
      </c>
      <c r="T1060" s="18">
        <v>7.9680623272928894E-2</v>
      </c>
      <c r="U1060" s="18">
        <v>8.8979850163809091E-2</v>
      </c>
      <c r="W1060" s="18">
        <v>0.125286604725108</v>
      </c>
      <c r="X1060" s="18">
        <v>0.1224798097683034</v>
      </c>
      <c r="Y1060" s="18">
        <v>0.16286395185549521</v>
      </c>
      <c r="Z1060" s="18">
        <v>0.13961189568683</v>
      </c>
      <c r="AA1060" s="18">
        <v>7.9970745352844957E-2</v>
      </c>
      <c r="AB1060" s="18">
        <v>0.2472969414545185</v>
      </c>
      <c r="AC1060" s="18">
        <v>0.2430814159069177</v>
      </c>
      <c r="AD1060" s="18">
        <v>0.34737569660256479</v>
      </c>
      <c r="AE1060" s="18">
        <v>0</v>
      </c>
      <c r="AG1060" s="18">
        <v>0.13827125586673461</v>
      </c>
      <c r="AH1060" s="18">
        <v>0.1097708858050211</v>
      </c>
    </row>
    <row r="1061" spans="2:34" x14ac:dyDescent="0.35">
      <c r="B1061" s="17" t="s">
        <v>315</v>
      </c>
      <c r="C1061" s="18">
        <v>0.12038315228712269</v>
      </c>
      <c r="D1061" s="18">
        <v>0.1241196753965136</v>
      </c>
      <c r="E1061" s="18">
        <v>0.1182564529888723</v>
      </c>
      <c r="G1061" s="18">
        <v>0.12939306289186281</v>
      </c>
      <c r="H1061" s="18">
        <v>9.6389579482691098E-2</v>
      </c>
      <c r="J1061" s="18">
        <v>5.9446613075979683E-2</v>
      </c>
      <c r="K1061" s="18">
        <v>6.5333962270597651E-2</v>
      </c>
      <c r="L1061" s="18">
        <v>0.1017540592469573</v>
      </c>
      <c r="M1061" s="18">
        <v>6.0555702026453648E-2</v>
      </c>
      <c r="N1061" s="18">
        <v>4.6797558399019439E-2</v>
      </c>
      <c r="O1061" s="18">
        <v>0.15002912609525629</v>
      </c>
      <c r="P1061" s="18">
        <v>0.14257729699389091</v>
      </c>
      <c r="Q1061" s="18">
        <v>0.12952681274938119</v>
      </c>
      <c r="R1061" s="18">
        <v>0.1583148589953553</v>
      </c>
      <c r="S1061" s="18">
        <v>0.20338266321469259</v>
      </c>
      <c r="T1061" s="18">
        <v>0.20740464328632841</v>
      </c>
      <c r="U1061" s="18">
        <v>0.2</v>
      </c>
      <c r="W1061" s="18">
        <v>0.101282045987219</v>
      </c>
      <c r="X1061" s="18">
        <v>0.21357934659212699</v>
      </c>
      <c r="Y1061" s="18">
        <v>5.6402784632648272E-2</v>
      </c>
      <c r="Z1061" s="18">
        <v>0.1208875992020006</v>
      </c>
      <c r="AA1061" s="18">
        <v>0.21393435574186589</v>
      </c>
      <c r="AB1061" s="18">
        <v>0.15057819012581411</v>
      </c>
      <c r="AC1061" s="18">
        <v>0</v>
      </c>
      <c r="AD1061" s="18">
        <v>0.2166108411134009</v>
      </c>
      <c r="AE1061" s="18">
        <v>0.15698740484573079</v>
      </c>
      <c r="AG1061" s="18">
        <v>0.1193590908651801</v>
      </c>
      <c r="AH1061" s="18">
        <v>0.17582843914333021</v>
      </c>
    </row>
    <row r="1062" spans="2:34" x14ac:dyDescent="0.35">
      <c r="B1062" s="17" t="s">
        <v>316</v>
      </c>
      <c r="C1062" s="18">
        <v>7.1199816038270816E-2</v>
      </c>
      <c r="D1062" s="18">
        <v>5.4050620659254422E-2</v>
      </c>
      <c r="E1062" s="18">
        <v>9.1254354114323116E-2</v>
      </c>
      <c r="G1062" s="18">
        <v>7.0390914148571432E-2</v>
      </c>
      <c r="H1062" s="18">
        <v>7.3353938008352715E-2</v>
      </c>
      <c r="J1062" s="18">
        <v>5.1005869882396623E-2</v>
      </c>
      <c r="K1062" s="18">
        <v>2.756827031833127E-2</v>
      </c>
      <c r="L1062" s="18">
        <v>0.1084428232334662</v>
      </c>
      <c r="M1062" s="18">
        <v>0.1092280969570454</v>
      </c>
      <c r="N1062" s="18">
        <v>0</v>
      </c>
      <c r="O1062" s="18">
        <v>4.2577683521464987E-2</v>
      </c>
      <c r="P1062" s="18">
        <v>4.3633376899946508E-2</v>
      </c>
      <c r="Q1062" s="18">
        <v>4.9365175335890923E-2</v>
      </c>
      <c r="R1062" s="18">
        <v>7.4619973991694954E-2</v>
      </c>
      <c r="S1062" s="18">
        <v>0.20749479561782111</v>
      </c>
      <c r="T1062" s="18">
        <v>7.1771316639814328E-2</v>
      </c>
      <c r="U1062" s="18">
        <v>0.2</v>
      </c>
      <c r="W1062" s="18">
        <v>8.7418644004773255E-2</v>
      </c>
      <c r="X1062" s="18">
        <v>0</v>
      </c>
      <c r="Y1062" s="18">
        <v>0.13831422612202951</v>
      </c>
      <c r="Z1062" s="18">
        <v>4.8103329636042073E-2</v>
      </c>
      <c r="AA1062" s="18">
        <v>0</v>
      </c>
      <c r="AB1062" s="18">
        <v>5.075017566279711E-2</v>
      </c>
      <c r="AC1062" s="18">
        <v>4.0455311509236737E-2</v>
      </c>
      <c r="AD1062" s="18">
        <v>0.18620210267376491</v>
      </c>
      <c r="AE1062" s="18">
        <v>0.1492679722116195</v>
      </c>
      <c r="AG1062" s="18">
        <v>6.8836530220293748E-2</v>
      </c>
      <c r="AH1062" s="18">
        <v>0.16093917505315419</v>
      </c>
    </row>
    <row r="1063" spans="2:34" x14ac:dyDescent="0.35">
      <c r="B1063" s="17" t="s">
        <v>317</v>
      </c>
      <c r="C1063" s="18">
        <v>8.181394764962284E-2</v>
      </c>
      <c r="D1063" s="18">
        <v>9.4800521579911076E-2</v>
      </c>
      <c r="E1063" s="18">
        <v>6.8867371329423693E-2</v>
      </c>
      <c r="G1063" s="18">
        <v>6.6252752861102535E-2</v>
      </c>
      <c r="H1063" s="18">
        <v>0.12325372174525839</v>
      </c>
      <c r="J1063" s="18">
        <v>0.1763056138965195</v>
      </c>
      <c r="K1063" s="18">
        <v>3.4396928021695063E-2</v>
      </c>
      <c r="L1063" s="18">
        <v>0.15684616818866989</v>
      </c>
      <c r="M1063" s="18">
        <v>7.7640948689965655E-2</v>
      </c>
      <c r="N1063" s="18">
        <v>4.6797558399019439E-2</v>
      </c>
      <c r="O1063" s="18">
        <v>2.262926096221202E-2</v>
      </c>
      <c r="P1063" s="18">
        <v>8.6487475105697056E-2</v>
      </c>
      <c r="Q1063" s="18">
        <v>4.7103085998918839E-2</v>
      </c>
      <c r="R1063" s="18">
        <v>6.9915782560756978E-2</v>
      </c>
      <c r="S1063" s="18">
        <v>6.2156449047076491E-2</v>
      </c>
      <c r="T1063" s="18">
        <v>2.9004618722113899E-2</v>
      </c>
      <c r="U1063" s="18">
        <v>0</v>
      </c>
      <c r="W1063" s="18">
        <v>5.374611474420235E-2</v>
      </c>
      <c r="X1063" s="18">
        <v>7.8956033935282388E-2</v>
      </c>
      <c r="Y1063" s="18">
        <v>0.1041027339356323</v>
      </c>
      <c r="Z1063" s="18">
        <v>9.4326342795985008E-2</v>
      </c>
      <c r="AA1063" s="18">
        <v>9.4022730286659903E-2</v>
      </c>
      <c r="AB1063" s="18">
        <v>0.12593690340994651</v>
      </c>
      <c r="AC1063" s="18">
        <v>0.20879768868949969</v>
      </c>
      <c r="AD1063" s="18">
        <v>0.12281323737995981</v>
      </c>
      <c r="AE1063" s="18">
        <v>6.0411967127390741E-2</v>
      </c>
      <c r="AG1063" s="18">
        <v>8.0551040654644024E-2</v>
      </c>
      <c r="AH1063" s="18">
        <v>8.0130798289088215E-2</v>
      </c>
    </row>
    <row r="1064" spans="2:34" x14ac:dyDescent="0.35">
      <c r="B1064" s="17" t="s">
        <v>318</v>
      </c>
      <c r="C1064" s="18">
        <v>0.12799454237699209</v>
      </c>
      <c r="D1064" s="18">
        <v>0.12779624611272189</v>
      </c>
      <c r="E1064" s="18">
        <v>0.1250489572578399</v>
      </c>
      <c r="G1064" s="18">
        <v>0.12979690448263731</v>
      </c>
      <c r="H1064" s="18">
        <v>0.1231948159092295</v>
      </c>
      <c r="J1064" s="18">
        <v>0.1464554725220151</v>
      </c>
      <c r="K1064" s="18">
        <v>0.1952553014464623</v>
      </c>
      <c r="L1064" s="18">
        <v>8.7034203956469949E-2</v>
      </c>
      <c r="M1064" s="18">
        <v>6.8471924034284509E-2</v>
      </c>
      <c r="N1064" s="18">
        <v>0.20651082755362529</v>
      </c>
      <c r="O1064" s="18">
        <v>0.1622482886714782</v>
      </c>
      <c r="P1064" s="18">
        <v>0.1425772969938908</v>
      </c>
      <c r="Q1064" s="18">
        <v>3.079646207759941E-2</v>
      </c>
      <c r="R1064" s="18">
        <v>0.16086429971666891</v>
      </c>
      <c r="S1064" s="18">
        <v>9.1409387842991727E-2</v>
      </c>
      <c r="T1064" s="18">
        <v>0.14354263327962871</v>
      </c>
      <c r="U1064" s="18">
        <v>0.11102014983619091</v>
      </c>
      <c r="W1064" s="18">
        <v>0.1043912448555377</v>
      </c>
      <c r="X1064" s="18">
        <v>0.20248589161798949</v>
      </c>
      <c r="Y1064" s="18">
        <v>0.10104745241981621</v>
      </c>
      <c r="Z1064" s="18">
        <v>0.18471752931856031</v>
      </c>
      <c r="AA1064" s="18">
        <v>0.2053901786092239</v>
      </c>
      <c r="AB1064" s="18">
        <v>0</v>
      </c>
      <c r="AC1064" s="18">
        <v>0.1178699408957259</v>
      </c>
      <c r="AD1064" s="18">
        <v>0.1269981222303096</v>
      </c>
      <c r="AE1064" s="18">
        <v>0</v>
      </c>
      <c r="AG1064" s="18">
        <v>0.131437028525655</v>
      </c>
      <c r="AH1064" s="18">
        <v>4.0131467195717738E-2</v>
      </c>
    </row>
    <row r="1065" spans="2:34" x14ac:dyDescent="0.35">
      <c r="B1065" s="17" t="s">
        <v>319</v>
      </c>
      <c r="C1065" s="18">
        <v>0</v>
      </c>
      <c r="D1065" s="18">
        <v>0</v>
      </c>
      <c r="E1065" s="18">
        <v>0</v>
      </c>
      <c r="G1065" s="18">
        <v>0</v>
      </c>
      <c r="H1065" s="18">
        <v>0</v>
      </c>
      <c r="J1065" s="18">
        <v>0</v>
      </c>
      <c r="K1065" s="18">
        <v>0</v>
      </c>
      <c r="L1065" s="18">
        <v>0</v>
      </c>
      <c r="M1065" s="18">
        <v>0</v>
      </c>
      <c r="N1065" s="18">
        <v>0</v>
      </c>
      <c r="O1065" s="18">
        <v>0</v>
      </c>
      <c r="P1065" s="18">
        <v>0</v>
      </c>
      <c r="Q1065" s="18">
        <v>0</v>
      </c>
      <c r="R1065" s="18">
        <v>0</v>
      </c>
      <c r="S1065" s="18">
        <v>0</v>
      </c>
      <c r="T1065" s="18">
        <v>0</v>
      </c>
      <c r="U1065" s="18">
        <v>0</v>
      </c>
      <c r="W1065" s="18">
        <v>0</v>
      </c>
      <c r="X1065" s="18">
        <v>0</v>
      </c>
      <c r="Y1065" s="18">
        <v>0</v>
      </c>
      <c r="Z1065" s="18">
        <v>0</v>
      </c>
      <c r="AA1065" s="18">
        <v>0</v>
      </c>
      <c r="AB1065" s="18">
        <v>0</v>
      </c>
      <c r="AC1065" s="18">
        <v>0</v>
      </c>
      <c r="AD1065" s="18">
        <v>0</v>
      </c>
      <c r="AE1065" s="18">
        <v>0</v>
      </c>
      <c r="AG1065" s="18">
        <v>0</v>
      </c>
      <c r="AH1065" s="18">
        <v>0</v>
      </c>
    </row>
    <row r="1067" spans="2:34" ht="159.5" x14ac:dyDescent="0.35">
      <c r="B1067" s="14" t="s">
        <v>323</v>
      </c>
    </row>
    <row r="1068" spans="2:34" x14ac:dyDescent="0.35">
      <c r="B1068" s="15" t="s">
        <v>18</v>
      </c>
    </row>
    <row r="1069" spans="2:34" x14ac:dyDescent="0.35">
      <c r="B1069" s="11" t="s">
        <v>59</v>
      </c>
      <c r="C1069" s="16">
        <v>501</v>
      </c>
      <c r="D1069" s="16">
        <v>264</v>
      </c>
      <c r="E1069" s="16">
        <v>233</v>
      </c>
      <c r="G1069" s="16">
        <v>355</v>
      </c>
      <c r="H1069" s="16">
        <v>146</v>
      </c>
      <c r="J1069" s="16">
        <v>48</v>
      </c>
      <c r="K1069" s="16">
        <v>37</v>
      </c>
      <c r="L1069" s="16">
        <v>103</v>
      </c>
      <c r="M1069" s="16">
        <v>43</v>
      </c>
      <c r="N1069" s="16">
        <v>21</v>
      </c>
      <c r="O1069" s="16">
        <v>39</v>
      </c>
      <c r="P1069" s="16">
        <v>59</v>
      </c>
      <c r="Q1069" s="16">
        <v>39</v>
      </c>
      <c r="R1069" s="16">
        <v>54</v>
      </c>
      <c r="S1069" s="16">
        <v>19</v>
      </c>
      <c r="T1069" s="16">
        <v>29</v>
      </c>
      <c r="U1069" s="16">
        <v>10</v>
      </c>
      <c r="W1069" s="16">
        <v>217</v>
      </c>
      <c r="X1069" s="16">
        <v>72</v>
      </c>
      <c r="Y1069" s="16">
        <v>67</v>
      </c>
      <c r="Z1069" s="16">
        <v>52</v>
      </c>
      <c r="AA1069" s="16">
        <v>28</v>
      </c>
      <c r="AB1069" s="16">
        <v>18</v>
      </c>
      <c r="AC1069" s="16">
        <v>24</v>
      </c>
      <c r="AD1069" s="16">
        <v>6</v>
      </c>
      <c r="AE1069" s="16">
        <v>14</v>
      </c>
      <c r="AG1069" s="16">
        <v>478</v>
      </c>
      <c r="AH1069" s="16">
        <v>20</v>
      </c>
    </row>
    <row r="1070" spans="2:34" x14ac:dyDescent="0.35">
      <c r="B1070" s="12" t="s">
        <v>60</v>
      </c>
      <c r="C1070" s="16">
        <v>504</v>
      </c>
      <c r="D1070" s="16">
        <v>262</v>
      </c>
      <c r="E1070" s="16">
        <v>238</v>
      </c>
      <c r="G1070" s="16">
        <v>366</v>
      </c>
      <c r="H1070" s="16">
        <v>138</v>
      </c>
      <c r="J1070" s="16">
        <v>39</v>
      </c>
      <c r="K1070" s="16">
        <v>51</v>
      </c>
      <c r="L1070" s="16">
        <v>91</v>
      </c>
      <c r="M1070" s="16">
        <v>36</v>
      </c>
      <c r="N1070" s="16">
        <v>16</v>
      </c>
      <c r="O1070" s="16">
        <v>49</v>
      </c>
      <c r="P1070" s="16">
        <v>78</v>
      </c>
      <c r="Q1070" s="16">
        <v>37</v>
      </c>
      <c r="R1070" s="16">
        <v>45</v>
      </c>
      <c r="S1070" s="16">
        <v>14</v>
      </c>
      <c r="T1070" s="16">
        <v>32</v>
      </c>
      <c r="U1070" s="16">
        <v>13</v>
      </c>
      <c r="W1070" s="16">
        <v>216</v>
      </c>
      <c r="X1070" s="16">
        <v>88</v>
      </c>
      <c r="Y1070" s="16">
        <v>79</v>
      </c>
      <c r="Z1070" s="16">
        <v>45</v>
      </c>
      <c r="AA1070" s="16">
        <v>24</v>
      </c>
      <c r="AB1070" s="16">
        <v>15</v>
      </c>
      <c r="AC1070" s="16">
        <v>19</v>
      </c>
      <c r="AD1070" s="16">
        <v>5</v>
      </c>
      <c r="AE1070" s="16">
        <v>10</v>
      </c>
      <c r="AG1070" s="16">
        <v>486</v>
      </c>
      <c r="AH1070" s="16">
        <v>15</v>
      </c>
    </row>
    <row r="1071" spans="2:34" x14ac:dyDescent="0.35">
      <c r="B1071" s="17" t="s">
        <v>311</v>
      </c>
      <c r="C1071" s="18">
        <v>0.1866571022792235</v>
      </c>
      <c r="D1071" s="18">
        <v>0.13064842878693481</v>
      </c>
      <c r="E1071" s="18">
        <v>0.24823271771505201</v>
      </c>
      <c r="G1071" s="18">
        <v>0.19597549325419719</v>
      </c>
      <c r="H1071" s="18">
        <v>0.16184204005645739</v>
      </c>
      <c r="J1071" s="18">
        <v>0.21621408413044699</v>
      </c>
      <c r="K1071" s="18">
        <v>0.13784135159165631</v>
      </c>
      <c r="L1071" s="18">
        <v>0.1086017900240825</v>
      </c>
      <c r="M1071" s="18">
        <v>0.2164168758598369</v>
      </c>
      <c r="N1071" s="18">
        <v>0.30396885113392108</v>
      </c>
      <c r="O1071" s="18">
        <v>0.1724298594765257</v>
      </c>
      <c r="P1071" s="18">
        <v>0.20659760373976049</v>
      </c>
      <c r="Q1071" s="18">
        <v>0.21376489914760941</v>
      </c>
      <c r="R1071" s="18">
        <v>0.136661945746373</v>
      </c>
      <c r="S1071" s="18">
        <v>0.25319948953931698</v>
      </c>
      <c r="T1071" s="18">
        <v>0.32692557819572182</v>
      </c>
      <c r="U1071" s="18">
        <v>0.22204029967238181</v>
      </c>
      <c r="W1071" s="18">
        <v>0.20922576461747261</v>
      </c>
      <c r="X1071" s="18">
        <v>0.22334149087424451</v>
      </c>
      <c r="Y1071" s="18">
        <v>0.23355816116608319</v>
      </c>
      <c r="Z1071" s="18">
        <v>9.9015885857282604E-2</v>
      </c>
      <c r="AA1071" s="18">
        <v>0.1090844045611339</v>
      </c>
      <c r="AB1071" s="18">
        <v>0.1030055891291508</v>
      </c>
      <c r="AC1071" s="18">
        <v>7.9745291807812035E-2</v>
      </c>
      <c r="AD1071" s="18">
        <v>0.1269981222303096</v>
      </c>
      <c r="AE1071" s="18">
        <v>0</v>
      </c>
      <c r="AG1071" s="18">
        <v>0.19224503923541161</v>
      </c>
      <c r="AH1071" s="18">
        <v>4.0131467195717738E-2</v>
      </c>
    </row>
    <row r="1072" spans="2:34" x14ac:dyDescent="0.35">
      <c r="B1072" s="17" t="s">
        <v>312</v>
      </c>
      <c r="C1072" s="18">
        <v>0.1232936945343284</v>
      </c>
      <c r="D1072" s="18">
        <v>0.1086200055185705</v>
      </c>
      <c r="E1072" s="18">
        <v>0.13789542542482469</v>
      </c>
      <c r="G1072" s="18">
        <v>0.14369386814235041</v>
      </c>
      <c r="H1072" s="18">
        <v>6.8967622705202222E-2</v>
      </c>
      <c r="J1072" s="18">
        <v>8.6822812454067297E-2</v>
      </c>
      <c r="K1072" s="18">
        <v>0.11027308127332509</v>
      </c>
      <c r="L1072" s="18">
        <v>4.433060694676328E-2</v>
      </c>
      <c r="M1072" s="18">
        <v>9.9853271539940849E-2</v>
      </c>
      <c r="N1072" s="18">
        <v>5.838930876892167E-2</v>
      </c>
      <c r="O1072" s="18">
        <v>0.24665415421950909</v>
      </c>
      <c r="P1072" s="18">
        <v>0.21731708473821551</v>
      </c>
      <c r="Q1072" s="18">
        <v>7.8124211988574249E-2</v>
      </c>
      <c r="R1072" s="18">
        <v>9.2771596575866949E-2</v>
      </c>
      <c r="S1072" s="18">
        <v>0.17412972441877739</v>
      </c>
      <c r="T1072" s="18">
        <v>0.1406162469983927</v>
      </c>
      <c r="U1072" s="18">
        <v>8.8979850163809091E-2</v>
      </c>
      <c r="W1072" s="18">
        <v>0.15823131869582821</v>
      </c>
      <c r="X1072" s="18">
        <v>7.1872426634353628E-2</v>
      </c>
      <c r="Y1072" s="18">
        <v>0.13089556391758209</v>
      </c>
      <c r="Z1072" s="18">
        <v>0.12954572299178399</v>
      </c>
      <c r="AA1072" s="18">
        <v>0.12552180893625689</v>
      </c>
      <c r="AB1072" s="18">
        <v>5.075017566279711E-2</v>
      </c>
      <c r="AC1072" s="18">
        <v>8.798355193048181E-2</v>
      </c>
      <c r="AD1072" s="18">
        <v>0</v>
      </c>
      <c r="AE1072" s="18">
        <v>0</v>
      </c>
      <c r="AG1072" s="18">
        <v>0.12780288330724079</v>
      </c>
      <c r="AH1072" s="18">
        <v>0</v>
      </c>
    </row>
    <row r="1073" spans="2:34" x14ac:dyDescent="0.35">
      <c r="B1073" s="17" t="s">
        <v>313</v>
      </c>
      <c r="C1073" s="18">
        <v>0.1228336632272721</v>
      </c>
      <c r="D1073" s="18">
        <v>0.14252699409918501</v>
      </c>
      <c r="E1073" s="18">
        <v>9.7904327044008213E-2</v>
      </c>
      <c r="G1073" s="18">
        <v>0.12685179647717509</v>
      </c>
      <c r="H1073" s="18">
        <v>0.1121332937231914</v>
      </c>
      <c r="J1073" s="18">
        <v>8.7261205683585974E-2</v>
      </c>
      <c r="K1073" s="18">
        <v>8.9533468658357596E-2</v>
      </c>
      <c r="L1073" s="18">
        <v>0.16093998929239561</v>
      </c>
      <c r="M1073" s="18">
        <v>0.18136705557699109</v>
      </c>
      <c r="N1073" s="18">
        <v>4.6797558399019439E-2</v>
      </c>
      <c r="O1073" s="18">
        <v>0.12879261325972791</v>
      </c>
      <c r="P1073" s="18">
        <v>9.8673776106857652E-2</v>
      </c>
      <c r="Q1073" s="18">
        <v>0.1766298987483001</v>
      </c>
      <c r="R1073" s="18">
        <v>0.1006667035576017</v>
      </c>
      <c r="S1073" s="18">
        <v>9.1409387842991727E-2</v>
      </c>
      <c r="T1073" s="18">
        <v>9.3157268616188518E-2</v>
      </c>
      <c r="U1073" s="18">
        <v>0.17795970032761821</v>
      </c>
      <c r="W1073" s="18">
        <v>0.15388501000771951</v>
      </c>
      <c r="X1073" s="18">
        <v>0.1197733528851021</v>
      </c>
      <c r="Y1073" s="18">
        <v>8.1305632130898683E-2</v>
      </c>
      <c r="Z1073" s="18">
        <v>9.5648328126260423E-2</v>
      </c>
      <c r="AA1073" s="18">
        <v>9.0264447105834797E-2</v>
      </c>
      <c r="AB1073" s="18">
        <v>0.15438115607571479</v>
      </c>
      <c r="AC1073" s="18">
        <v>0</v>
      </c>
      <c r="AD1073" s="18">
        <v>0.30901534005372472</v>
      </c>
      <c r="AE1073" s="18">
        <v>5.6738404456244632E-2</v>
      </c>
      <c r="AG1073" s="18">
        <v>0.1213324648000825</v>
      </c>
      <c r="AH1073" s="18">
        <v>0.1364580364269149</v>
      </c>
    </row>
    <row r="1074" spans="2:34" x14ac:dyDescent="0.35">
      <c r="B1074" s="17" t="s">
        <v>314</v>
      </c>
      <c r="C1074" s="18">
        <v>0.1290063725070737</v>
      </c>
      <c r="D1074" s="18">
        <v>0.1517658901421034</v>
      </c>
      <c r="E1074" s="18">
        <v>0.10160381517092899</v>
      </c>
      <c r="G1074" s="18">
        <v>0.1262767853839733</v>
      </c>
      <c r="H1074" s="18">
        <v>0.1362753178093383</v>
      </c>
      <c r="J1074" s="18">
        <v>8.6822812454067297E-2</v>
      </c>
      <c r="K1074" s="18">
        <v>0.14239438505240989</v>
      </c>
      <c r="L1074" s="18">
        <v>0.13821102082328501</v>
      </c>
      <c r="M1074" s="18">
        <v>0.1294047232526612</v>
      </c>
      <c r="N1074" s="18">
        <v>8.9306252953012324E-2</v>
      </c>
      <c r="O1074" s="18">
        <v>0.1027346094123639</v>
      </c>
      <c r="P1074" s="18">
        <v>0.1199644484813376</v>
      </c>
      <c r="Q1074" s="18">
        <v>0.1560237600650925</v>
      </c>
      <c r="R1074" s="18">
        <v>0.26200872880626008</v>
      </c>
      <c r="S1074" s="18">
        <v>0.15767796929319669</v>
      </c>
      <c r="T1074" s="18">
        <v>0</v>
      </c>
      <c r="U1074" s="18">
        <v>8.8979850163809091E-2</v>
      </c>
      <c r="W1074" s="18">
        <v>0.161229429578365</v>
      </c>
      <c r="X1074" s="18">
        <v>0.1404740501471986</v>
      </c>
      <c r="Y1074" s="18">
        <v>7.0480583291158222E-2</v>
      </c>
      <c r="Z1074" s="18">
        <v>0.1198696656522063</v>
      </c>
      <c r="AA1074" s="18">
        <v>6.5487534697077868E-2</v>
      </c>
      <c r="AB1074" s="18">
        <v>5.2255413466353692E-2</v>
      </c>
      <c r="AC1074" s="18">
        <v>0.23520121647820069</v>
      </c>
      <c r="AD1074" s="18">
        <v>0</v>
      </c>
      <c r="AE1074" s="18">
        <v>0</v>
      </c>
      <c r="AG1074" s="18">
        <v>0.1337244895911642</v>
      </c>
      <c r="AH1074" s="18">
        <v>0</v>
      </c>
    </row>
    <row r="1075" spans="2:34" x14ac:dyDescent="0.35">
      <c r="B1075" s="17" t="s">
        <v>315</v>
      </c>
      <c r="C1075" s="18">
        <v>0.1119382435086517</v>
      </c>
      <c r="D1075" s="18">
        <v>0.12147415910566919</v>
      </c>
      <c r="E1075" s="18">
        <v>0.10328765140573171</v>
      </c>
      <c r="G1075" s="18">
        <v>0.10237910449779559</v>
      </c>
      <c r="H1075" s="18">
        <v>0.137394422583724</v>
      </c>
      <c r="J1075" s="18">
        <v>0.1442352001986274</v>
      </c>
      <c r="K1075" s="18">
        <v>0.134846772831517</v>
      </c>
      <c r="L1075" s="18">
        <v>8.1387434068048034E-2</v>
      </c>
      <c r="M1075" s="18">
        <v>0.18320201106135001</v>
      </c>
      <c r="N1075" s="18">
        <v>0.14812151878470359</v>
      </c>
      <c r="O1075" s="18">
        <v>0.1500291260952562</v>
      </c>
      <c r="P1075" s="18">
        <v>0.11849762847863191</v>
      </c>
      <c r="Q1075" s="18">
        <v>0.1025821357444637</v>
      </c>
      <c r="R1075" s="18">
        <v>1.6639532771251232E-2</v>
      </c>
      <c r="S1075" s="18">
        <v>0.1535658368900682</v>
      </c>
      <c r="T1075" s="18">
        <v>0.1224525272256773</v>
      </c>
      <c r="U1075" s="18">
        <v>0</v>
      </c>
      <c r="W1075" s="18">
        <v>9.7260183010940776E-2</v>
      </c>
      <c r="X1075" s="18">
        <v>0.13467644274931001</v>
      </c>
      <c r="Y1075" s="18">
        <v>7.3130079876741999E-2</v>
      </c>
      <c r="Z1075" s="18">
        <v>0.20049672414341299</v>
      </c>
      <c r="AA1075" s="18">
        <v>0.119713663279084</v>
      </c>
      <c r="AB1075" s="18">
        <v>0.18136989154243391</v>
      </c>
      <c r="AC1075" s="18">
        <v>8.2818853109766846E-2</v>
      </c>
      <c r="AD1075" s="18">
        <v>0</v>
      </c>
      <c r="AE1075" s="18">
        <v>0.15681030040892749</v>
      </c>
      <c r="AG1075" s="18">
        <v>0.1127216949069941</v>
      </c>
      <c r="AH1075" s="18">
        <v>0.1072581706900394</v>
      </c>
    </row>
    <row r="1076" spans="2:34" x14ac:dyDescent="0.35">
      <c r="B1076" s="17" t="s">
        <v>316</v>
      </c>
      <c r="C1076" s="18">
        <v>0.12711459280935131</v>
      </c>
      <c r="D1076" s="18">
        <v>0.13056657420979231</v>
      </c>
      <c r="E1076" s="18">
        <v>0.12541224025297679</v>
      </c>
      <c r="G1076" s="18">
        <v>0.1270613309702473</v>
      </c>
      <c r="H1076" s="18">
        <v>0.12725643015605789</v>
      </c>
      <c r="J1076" s="18">
        <v>0.1712393055927787</v>
      </c>
      <c r="K1076" s="18">
        <v>0.17654038332793509</v>
      </c>
      <c r="L1076" s="18">
        <v>0.14386696437952501</v>
      </c>
      <c r="M1076" s="18">
        <v>0.14166294423208001</v>
      </c>
      <c r="N1076" s="18">
        <v>0.1790384629687943</v>
      </c>
      <c r="O1076" s="18">
        <v>9.6625028124252943E-2</v>
      </c>
      <c r="P1076" s="18">
        <v>7.9878130098000835E-2</v>
      </c>
      <c r="Q1076" s="18">
        <v>0.1028067996565197</v>
      </c>
      <c r="R1076" s="18">
        <v>0.1294083135941215</v>
      </c>
      <c r="S1076" s="18">
        <v>4.5704693921495863E-2</v>
      </c>
      <c r="T1076" s="18">
        <v>0.1334654340479268</v>
      </c>
      <c r="U1076" s="18">
        <v>0.11102014983619091</v>
      </c>
      <c r="W1076" s="18">
        <v>9.8806787528949433E-2</v>
      </c>
      <c r="X1076" s="18">
        <v>0.1468911134019589</v>
      </c>
      <c r="Y1076" s="18">
        <v>0.1390317159504624</v>
      </c>
      <c r="Z1076" s="18">
        <v>7.3197056480981224E-2</v>
      </c>
      <c r="AA1076" s="18">
        <v>0.1678048285397471</v>
      </c>
      <c r="AB1076" s="18">
        <v>0.13731081170933321</v>
      </c>
      <c r="AC1076" s="18">
        <v>0.23199828973758299</v>
      </c>
      <c r="AD1076" s="18">
        <v>0.130764855489164</v>
      </c>
      <c r="AE1076" s="18">
        <v>0.23447784760407411</v>
      </c>
      <c r="AG1076" s="18">
        <v>0.1216114229751185</v>
      </c>
      <c r="AH1076" s="18">
        <v>0.2017044926305161</v>
      </c>
    </row>
    <row r="1077" spans="2:34" x14ac:dyDescent="0.35">
      <c r="B1077" s="17" t="s">
        <v>317</v>
      </c>
      <c r="C1077" s="18">
        <v>0.10107106975718939</v>
      </c>
      <c r="D1077" s="18">
        <v>0.1088410880012399</v>
      </c>
      <c r="E1077" s="18">
        <v>9.4185190613471317E-2</v>
      </c>
      <c r="G1077" s="18">
        <v>8.9937029521872353E-2</v>
      </c>
      <c r="H1077" s="18">
        <v>0.13072124240740449</v>
      </c>
      <c r="J1077" s="18">
        <v>8.5135595009146151E-2</v>
      </c>
      <c r="K1077" s="18">
        <v>5.0585292151442168E-2</v>
      </c>
      <c r="L1077" s="18">
        <v>0.22253362429892609</v>
      </c>
      <c r="M1077" s="18">
        <v>0</v>
      </c>
      <c r="N1077" s="18">
        <v>0</v>
      </c>
      <c r="O1077" s="18">
        <v>7.8069353691683607E-2</v>
      </c>
      <c r="P1077" s="18">
        <v>6.624622541249979E-2</v>
      </c>
      <c r="Q1077" s="18">
        <v>9.2168746572921609E-2</v>
      </c>
      <c r="R1077" s="18">
        <v>0.14150859029914881</v>
      </c>
      <c r="S1077" s="18">
        <v>6.2156449047076491E-2</v>
      </c>
      <c r="T1077" s="18">
        <v>0.15145193991274319</v>
      </c>
      <c r="U1077" s="18">
        <v>0</v>
      </c>
      <c r="W1077" s="18">
        <v>4.5764511548670152E-2</v>
      </c>
      <c r="X1077" s="18">
        <v>8.0258663636926769E-2</v>
      </c>
      <c r="Y1077" s="18">
        <v>0.2023358698569549</v>
      </c>
      <c r="Z1077" s="18">
        <v>0.19738778289438649</v>
      </c>
      <c r="AA1077" s="18">
        <v>0.15902512432964641</v>
      </c>
      <c r="AB1077" s="18">
        <v>0.16320113261334709</v>
      </c>
      <c r="AC1077" s="18">
        <v>3.9289980298575292E-2</v>
      </c>
      <c r="AD1077" s="18">
        <v>0</v>
      </c>
      <c r="AE1077" s="18">
        <v>0.2096799393390103</v>
      </c>
      <c r="AG1077" s="18">
        <v>0.1003409427442801</v>
      </c>
      <c r="AH1077" s="18">
        <v>0.14342097850238081</v>
      </c>
    </row>
    <row r="1078" spans="2:34" x14ac:dyDescent="0.35">
      <c r="B1078" s="17" t="s">
        <v>318</v>
      </c>
      <c r="C1078" s="18">
        <v>9.8085261376909913E-2</v>
      </c>
      <c r="D1078" s="18">
        <v>0.1055568601365048</v>
      </c>
      <c r="E1078" s="18">
        <v>9.1478632373006394E-2</v>
      </c>
      <c r="G1078" s="18">
        <v>8.7824591752388909E-2</v>
      </c>
      <c r="H1078" s="18">
        <v>0.12540963055862431</v>
      </c>
      <c r="J1078" s="18">
        <v>0.1222689844772802</v>
      </c>
      <c r="K1078" s="18">
        <v>0.1579852651133567</v>
      </c>
      <c r="L1078" s="18">
        <v>0.1001285701669741</v>
      </c>
      <c r="M1078" s="18">
        <v>4.8093118477139873E-2</v>
      </c>
      <c r="N1078" s="18">
        <v>0.17437804699162729</v>
      </c>
      <c r="O1078" s="18">
        <v>2.4665255720680311E-2</v>
      </c>
      <c r="P1078" s="18">
        <v>9.2825102944696217E-2</v>
      </c>
      <c r="Q1078" s="18">
        <v>7.7899548076518249E-2</v>
      </c>
      <c r="R1078" s="18">
        <v>0.1203345886493765</v>
      </c>
      <c r="S1078" s="18">
        <v>6.2156449047076491E-2</v>
      </c>
      <c r="T1078" s="18">
        <v>3.1931005003349867E-2</v>
      </c>
      <c r="U1078" s="18">
        <v>0.31102014983619092</v>
      </c>
      <c r="W1078" s="18">
        <v>7.5596995012054441E-2</v>
      </c>
      <c r="X1078" s="18">
        <v>8.2712459670905486E-2</v>
      </c>
      <c r="Y1078" s="18">
        <v>6.9262393810118533E-2</v>
      </c>
      <c r="Z1078" s="18">
        <v>8.4838833853685944E-2</v>
      </c>
      <c r="AA1078" s="18">
        <v>0.1630981885512191</v>
      </c>
      <c r="AB1078" s="18">
        <v>0.15772582980086919</v>
      </c>
      <c r="AC1078" s="18">
        <v>0.24296281663758021</v>
      </c>
      <c r="AD1078" s="18">
        <v>0.43322168222680169</v>
      </c>
      <c r="AE1078" s="18">
        <v>0.34229350819174331</v>
      </c>
      <c r="AG1078" s="18">
        <v>9.0221062439708261E-2</v>
      </c>
      <c r="AH1078" s="18">
        <v>0.37102685455443118</v>
      </c>
    </row>
    <row r="1079" spans="2:34" x14ac:dyDescent="0.35">
      <c r="B1079" s="17" t="s">
        <v>319</v>
      </c>
      <c r="C1079" s="18">
        <v>0</v>
      </c>
      <c r="D1079" s="18">
        <v>0</v>
      </c>
      <c r="E1079" s="18">
        <v>0</v>
      </c>
      <c r="G1079" s="18">
        <v>0</v>
      </c>
      <c r="H1079" s="18">
        <v>0</v>
      </c>
      <c r="J1079" s="18">
        <v>0</v>
      </c>
      <c r="K1079" s="18">
        <v>0</v>
      </c>
      <c r="L1079" s="18">
        <v>0</v>
      </c>
      <c r="M1079" s="18">
        <v>0</v>
      </c>
      <c r="N1079" s="18">
        <v>0</v>
      </c>
      <c r="O1079" s="18">
        <v>0</v>
      </c>
      <c r="P1079" s="18">
        <v>0</v>
      </c>
      <c r="Q1079" s="18">
        <v>0</v>
      </c>
      <c r="R1079" s="18">
        <v>0</v>
      </c>
      <c r="S1079" s="18">
        <v>0</v>
      </c>
      <c r="T1079" s="18">
        <v>0</v>
      </c>
      <c r="U1079" s="18">
        <v>0</v>
      </c>
      <c r="W1079" s="18">
        <v>0</v>
      </c>
      <c r="X1079" s="18">
        <v>0</v>
      </c>
      <c r="Y1079" s="18">
        <v>0</v>
      </c>
      <c r="Z1079" s="18">
        <v>0</v>
      </c>
      <c r="AA1079" s="18">
        <v>0</v>
      </c>
      <c r="AB1079" s="18">
        <v>0</v>
      </c>
      <c r="AC1079" s="18">
        <v>0</v>
      </c>
      <c r="AD1079" s="18">
        <v>0</v>
      </c>
      <c r="AE1079" s="18">
        <v>0</v>
      </c>
      <c r="AG1079" s="18">
        <v>0</v>
      </c>
      <c r="AH1079" s="18">
        <v>0</v>
      </c>
    </row>
    <row r="1081" spans="2:34" ht="174" x14ac:dyDescent="0.35">
      <c r="B1081" s="14" t="s">
        <v>324</v>
      </c>
    </row>
    <row r="1082" spans="2:34" x14ac:dyDescent="0.35">
      <c r="B1082" s="15" t="s">
        <v>18</v>
      </c>
    </row>
    <row r="1083" spans="2:34" x14ac:dyDescent="0.35">
      <c r="B1083" s="11" t="s">
        <v>59</v>
      </c>
      <c r="C1083" s="16">
        <v>501</v>
      </c>
      <c r="D1083" s="16">
        <v>264</v>
      </c>
      <c r="E1083" s="16">
        <v>233</v>
      </c>
      <c r="G1083" s="16">
        <v>355</v>
      </c>
      <c r="H1083" s="16">
        <v>146</v>
      </c>
      <c r="J1083" s="16">
        <v>48</v>
      </c>
      <c r="K1083" s="16">
        <v>37</v>
      </c>
      <c r="L1083" s="16">
        <v>103</v>
      </c>
      <c r="M1083" s="16">
        <v>43</v>
      </c>
      <c r="N1083" s="16">
        <v>21</v>
      </c>
      <c r="O1083" s="16">
        <v>39</v>
      </c>
      <c r="P1083" s="16">
        <v>59</v>
      </c>
      <c r="Q1083" s="16">
        <v>39</v>
      </c>
      <c r="R1083" s="16">
        <v>54</v>
      </c>
      <c r="S1083" s="16">
        <v>19</v>
      </c>
      <c r="T1083" s="16">
        <v>29</v>
      </c>
      <c r="U1083" s="16">
        <v>10</v>
      </c>
      <c r="W1083" s="16">
        <v>217</v>
      </c>
      <c r="X1083" s="16">
        <v>72</v>
      </c>
      <c r="Y1083" s="16">
        <v>67</v>
      </c>
      <c r="Z1083" s="16">
        <v>52</v>
      </c>
      <c r="AA1083" s="16">
        <v>28</v>
      </c>
      <c r="AB1083" s="16">
        <v>18</v>
      </c>
      <c r="AC1083" s="16">
        <v>24</v>
      </c>
      <c r="AD1083" s="16">
        <v>6</v>
      </c>
      <c r="AE1083" s="16">
        <v>14</v>
      </c>
      <c r="AG1083" s="16">
        <v>478</v>
      </c>
      <c r="AH1083" s="16">
        <v>20</v>
      </c>
    </row>
    <row r="1084" spans="2:34" x14ac:dyDescent="0.35">
      <c r="B1084" s="12" t="s">
        <v>60</v>
      </c>
      <c r="C1084" s="16">
        <v>504</v>
      </c>
      <c r="D1084" s="16">
        <v>262</v>
      </c>
      <c r="E1084" s="16">
        <v>238</v>
      </c>
      <c r="G1084" s="16">
        <v>366</v>
      </c>
      <c r="H1084" s="16">
        <v>138</v>
      </c>
      <c r="J1084" s="16">
        <v>39</v>
      </c>
      <c r="K1084" s="16">
        <v>51</v>
      </c>
      <c r="L1084" s="16">
        <v>91</v>
      </c>
      <c r="M1084" s="16">
        <v>36</v>
      </c>
      <c r="N1084" s="16">
        <v>16</v>
      </c>
      <c r="O1084" s="16">
        <v>49</v>
      </c>
      <c r="P1084" s="16">
        <v>78</v>
      </c>
      <c r="Q1084" s="16">
        <v>37</v>
      </c>
      <c r="R1084" s="16">
        <v>45</v>
      </c>
      <c r="S1084" s="16">
        <v>14</v>
      </c>
      <c r="T1084" s="16">
        <v>32</v>
      </c>
      <c r="U1084" s="16">
        <v>13</v>
      </c>
      <c r="W1084" s="16">
        <v>216</v>
      </c>
      <c r="X1084" s="16">
        <v>88</v>
      </c>
      <c r="Y1084" s="16">
        <v>79</v>
      </c>
      <c r="Z1084" s="16">
        <v>45</v>
      </c>
      <c r="AA1084" s="16">
        <v>24</v>
      </c>
      <c r="AB1084" s="16">
        <v>15</v>
      </c>
      <c r="AC1084" s="16">
        <v>19</v>
      </c>
      <c r="AD1084" s="16">
        <v>5</v>
      </c>
      <c r="AE1084" s="16">
        <v>10</v>
      </c>
      <c r="AG1084" s="16">
        <v>486</v>
      </c>
      <c r="AH1084" s="16">
        <v>15</v>
      </c>
    </row>
    <row r="1085" spans="2:34" x14ac:dyDescent="0.35">
      <c r="B1085" s="17" t="s">
        <v>311</v>
      </c>
      <c r="C1085" s="18">
        <v>0.1146277310570037</v>
      </c>
      <c r="D1085" s="18">
        <v>0.1227737311376412</v>
      </c>
      <c r="E1085" s="18">
        <v>0.1075516763758748</v>
      </c>
      <c r="G1085" s="18">
        <v>0.1115206082693091</v>
      </c>
      <c r="H1085" s="18">
        <v>0.1229020614126943</v>
      </c>
      <c r="J1085" s="18">
        <v>0.12582946635909059</v>
      </c>
      <c r="K1085" s="18">
        <v>2.5041716329551211E-2</v>
      </c>
      <c r="L1085" s="18">
        <v>8.8488360902867769E-2</v>
      </c>
      <c r="M1085" s="18">
        <v>9.2517764177090261E-2</v>
      </c>
      <c r="N1085" s="18">
        <v>9.3595116798038877E-2</v>
      </c>
      <c r="O1085" s="18">
        <v>0.18894953915062679</v>
      </c>
      <c r="P1085" s="18">
        <v>0.17389990905831601</v>
      </c>
      <c r="Q1085" s="18">
        <v>9.6692925246865749E-2</v>
      </c>
      <c r="R1085" s="18">
        <v>0.1203316020219149</v>
      </c>
      <c r="S1085" s="18">
        <v>9.1409387842991727E-2</v>
      </c>
      <c r="T1085" s="18">
        <v>0.164637945368628</v>
      </c>
      <c r="U1085" s="18">
        <v>0</v>
      </c>
      <c r="W1085" s="18">
        <v>0.1197747806803719</v>
      </c>
      <c r="X1085" s="18">
        <v>0.11644573885500301</v>
      </c>
      <c r="Y1085" s="18">
        <v>0.12929215482972159</v>
      </c>
      <c r="Z1085" s="18">
        <v>6.1362994189443562E-2</v>
      </c>
      <c r="AA1085" s="18">
        <v>0.12919053932072469</v>
      </c>
      <c r="AB1085" s="18">
        <v>0.13731081170933321</v>
      </c>
      <c r="AC1085" s="18">
        <v>8.6688855281157592E-2</v>
      </c>
      <c r="AD1085" s="18">
        <v>0</v>
      </c>
      <c r="AE1085" s="18">
        <v>0.17771201016845761</v>
      </c>
      <c r="AG1085" s="18">
        <v>0.11506828638648189</v>
      </c>
      <c r="AH1085" s="18">
        <v>0.1215549301966215</v>
      </c>
    </row>
    <row r="1086" spans="2:34" x14ac:dyDescent="0.35">
      <c r="B1086" s="17" t="s">
        <v>312</v>
      </c>
      <c r="C1086" s="18">
        <v>0.16212341264143371</v>
      </c>
      <c r="D1086" s="18">
        <v>0.16759601938138469</v>
      </c>
      <c r="E1086" s="18">
        <v>0.15877435501246079</v>
      </c>
      <c r="G1086" s="18">
        <v>0.1573442481339552</v>
      </c>
      <c r="H1086" s="18">
        <v>0.17485042366129999</v>
      </c>
      <c r="J1086" s="18">
        <v>0.19221231964220159</v>
      </c>
      <c r="K1086" s="18">
        <v>5.4417586119133339E-2</v>
      </c>
      <c r="L1086" s="18">
        <v>0.23260011459655261</v>
      </c>
      <c r="M1086" s="18">
        <v>0.26450999433697669</v>
      </c>
      <c r="N1086" s="18">
        <v>8.0782930193588454E-2</v>
      </c>
      <c r="O1086" s="18">
        <v>0.17469438181593649</v>
      </c>
      <c r="P1086" s="18">
        <v>0.1118882834709357</v>
      </c>
      <c r="Q1086" s="18">
        <v>0.18863700790773141</v>
      </c>
      <c r="R1086" s="18">
        <v>0.1539429533471075</v>
      </c>
      <c r="S1086" s="18">
        <v>0.124312898094153</v>
      </c>
      <c r="T1086" s="18">
        <v>0.14354263327962871</v>
      </c>
      <c r="U1086" s="18">
        <v>0.11102014983619091</v>
      </c>
      <c r="W1086" s="18">
        <v>0.1595351268823535</v>
      </c>
      <c r="X1086" s="18">
        <v>0.1956689688169834</v>
      </c>
      <c r="Y1086" s="18">
        <v>0.1454314734857089</v>
      </c>
      <c r="Z1086" s="18">
        <v>0.15459793501943969</v>
      </c>
      <c r="AA1086" s="18">
        <v>6.6408999619933462E-2</v>
      </c>
      <c r="AB1086" s="18">
        <v>0.16073630540798239</v>
      </c>
      <c r="AC1086" s="18">
        <v>0.20479832107944621</v>
      </c>
      <c r="AD1086" s="18">
        <v>0</v>
      </c>
      <c r="AE1086" s="18">
        <v>0.27418954140961299</v>
      </c>
      <c r="AG1086" s="18">
        <v>0.16048237412897051</v>
      </c>
      <c r="AH1086" s="18">
        <v>0.18754551555123211</v>
      </c>
    </row>
    <row r="1087" spans="2:34" x14ac:dyDescent="0.35">
      <c r="B1087" s="17" t="s">
        <v>313</v>
      </c>
      <c r="C1087" s="18">
        <v>0.14029102556940379</v>
      </c>
      <c r="D1087" s="18">
        <v>0.1414362786983164</v>
      </c>
      <c r="E1087" s="18">
        <v>0.14134560192297779</v>
      </c>
      <c r="G1087" s="18">
        <v>0.1306706284573016</v>
      </c>
      <c r="H1087" s="18">
        <v>0.16591033619778331</v>
      </c>
      <c r="J1087" s="18">
        <v>0.13695062866951921</v>
      </c>
      <c r="K1087" s="18">
        <v>0.1095541267557959</v>
      </c>
      <c r="L1087" s="18">
        <v>0.1594634021103101</v>
      </c>
      <c r="M1087" s="18">
        <v>8.7015774107070232E-2</v>
      </c>
      <c r="N1087" s="18">
        <v>0.20264792077136839</v>
      </c>
      <c r="O1087" s="18">
        <v>0.1416550224677344</v>
      </c>
      <c r="P1087" s="18">
        <v>0.12657222030742341</v>
      </c>
      <c r="Q1087" s="18">
        <v>7.7899548076518249E-2</v>
      </c>
      <c r="R1087" s="18">
        <v>0.1685743612252541</v>
      </c>
      <c r="S1087" s="18">
        <v>0.2198344183402732</v>
      </c>
      <c r="T1087" s="18">
        <v>0.1361011804417879</v>
      </c>
      <c r="U1087" s="18">
        <v>0.28897985016380912</v>
      </c>
      <c r="W1087" s="18">
        <v>0.1054522437042779</v>
      </c>
      <c r="X1087" s="18">
        <v>0.1191069081134541</v>
      </c>
      <c r="Y1087" s="18">
        <v>0.20182401633816929</v>
      </c>
      <c r="Z1087" s="18">
        <v>0.15054513693685939</v>
      </c>
      <c r="AA1087" s="18">
        <v>0.13924968997828571</v>
      </c>
      <c r="AB1087" s="18">
        <v>0.20998124326722289</v>
      </c>
      <c r="AC1087" s="18">
        <v>0.1976152327035379</v>
      </c>
      <c r="AD1087" s="18">
        <v>0.34737569660256479</v>
      </c>
      <c r="AE1087" s="18">
        <v>0.17388877603988001</v>
      </c>
      <c r="AG1087" s="18">
        <v>0.13621812313255419</v>
      </c>
      <c r="AH1087" s="18">
        <v>0.2287107256811626</v>
      </c>
    </row>
    <row r="1088" spans="2:34" x14ac:dyDescent="0.35">
      <c r="B1088" s="17" t="s">
        <v>314</v>
      </c>
      <c r="C1088" s="18">
        <v>0.14724685570291091</v>
      </c>
      <c r="D1088" s="18">
        <v>0.14305911908960631</v>
      </c>
      <c r="E1088" s="18">
        <v>0.1542872889008971</v>
      </c>
      <c r="G1088" s="18">
        <v>0.14622201279894079</v>
      </c>
      <c r="H1088" s="18">
        <v>0.14997603292877321</v>
      </c>
      <c r="J1088" s="18">
        <v>0.1363938111290933</v>
      </c>
      <c r="K1088" s="18">
        <v>0.16469066739245841</v>
      </c>
      <c r="L1088" s="18">
        <v>0.10784416563208089</v>
      </c>
      <c r="M1088" s="18">
        <v>0.11048233779642409</v>
      </c>
      <c r="N1088" s="18">
        <v>0.13610381135203181</v>
      </c>
      <c r="O1088" s="18">
        <v>7.335252053025626E-2</v>
      </c>
      <c r="P1088" s="18">
        <v>0.13332724546784561</v>
      </c>
      <c r="Q1088" s="18">
        <v>0.12930374697223099</v>
      </c>
      <c r="R1088" s="18">
        <v>0.18707776520753089</v>
      </c>
      <c r="S1088" s="18">
        <v>0.26965124466489759</v>
      </c>
      <c r="T1088" s="18">
        <v>0.2021331504986062</v>
      </c>
      <c r="U1088" s="18">
        <v>0.51102014983619104</v>
      </c>
      <c r="W1088" s="18">
        <v>0.13124046333563039</v>
      </c>
      <c r="X1088" s="18">
        <v>0.1372933426719197</v>
      </c>
      <c r="Y1088" s="18">
        <v>0.15778637232413689</v>
      </c>
      <c r="Z1088" s="18">
        <v>0.13451452251665069</v>
      </c>
      <c r="AA1088" s="18">
        <v>0.24365822701043921</v>
      </c>
      <c r="AB1088" s="18">
        <v>0.20513133173851189</v>
      </c>
      <c r="AC1088" s="18">
        <v>7.3683803501945783E-2</v>
      </c>
      <c r="AD1088" s="18">
        <v>0.43601346228403431</v>
      </c>
      <c r="AE1088" s="18">
        <v>0.27413777642936621</v>
      </c>
      <c r="AG1088" s="18">
        <v>0.1425922448974756</v>
      </c>
      <c r="AH1088" s="18">
        <v>0.32529057036501158</v>
      </c>
    </row>
    <row r="1089" spans="2:34" x14ac:dyDescent="0.35">
      <c r="B1089" s="17" t="s">
        <v>315</v>
      </c>
      <c r="C1089" s="18">
        <v>8.9965160118958956E-2</v>
      </c>
      <c r="D1089" s="18">
        <v>6.3524902710810502E-2</v>
      </c>
      <c r="E1089" s="18">
        <v>0.1173932655357563</v>
      </c>
      <c r="G1089" s="18">
        <v>8.8128889249189199E-2</v>
      </c>
      <c r="H1089" s="18">
        <v>9.4855186306266298E-2</v>
      </c>
      <c r="J1089" s="18">
        <v>6.6382853283110971E-2</v>
      </c>
      <c r="K1089" s="18">
        <v>0.1972799959429026</v>
      </c>
      <c r="L1089" s="18">
        <v>0.1197763717526302</v>
      </c>
      <c r="M1089" s="18">
        <v>4.8093118477139873E-2</v>
      </c>
      <c r="N1089" s="18">
        <v>8.9306252953012324E-2</v>
      </c>
      <c r="O1089" s="18">
        <v>2.262926096221202E-2</v>
      </c>
      <c r="P1089" s="18">
        <v>6.5196802731217127E-2</v>
      </c>
      <c r="Q1089" s="18">
        <v>8.0161637413490333E-2</v>
      </c>
      <c r="R1089" s="18">
        <v>0.14772667210324869</v>
      </c>
      <c r="S1089" s="18">
        <v>9.1409387842991727E-2</v>
      </c>
      <c r="T1089" s="18">
        <v>3.9840311636464447E-2</v>
      </c>
      <c r="U1089" s="18">
        <v>0</v>
      </c>
      <c r="W1089" s="18">
        <v>9.6894518722446976E-2</v>
      </c>
      <c r="X1089" s="18">
        <v>0.112559241660114</v>
      </c>
      <c r="Y1089" s="18">
        <v>3.9709032282234602E-2</v>
      </c>
      <c r="Z1089" s="18">
        <v>7.1343031248706112E-2</v>
      </c>
      <c r="AA1089" s="18">
        <v>0.1095296992844127</v>
      </c>
      <c r="AB1089" s="18">
        <v>0</v>
      </c>
      <c r="AC1089" s="18">
        <v>0.24078541827968661</v>
      </c>
      <c r="AD1089" s="18">
        <v>0</v>
      </c>
      <c r="AE1089" s="18">
        <v>0</v>
      </c>
      <c r="AG1089" s="18">
        <v>9.1473538120645195E-2</v>
      </c>
      <c r="AH1089" s="18">
        <v>0</v>
      </c>
    </row>
    <row r="1090" spans="2:34" x14ac:dyDescent="0.35">
      <c r="B1090" s="17" t="s">
        <v>316</v>
      </c>
      <c r="C1090" s="18">
        <v>0.112950014243151</v>
      </c>
      <c r="D1090" s="18">
        <v>0.1411274326505923</v>
      </c>
      <c r="E1090" s="18">
        <v>8.3793799699279081E-2</v>
      </c>
      <c r="G1090" s="18">
        <v>0.11411699840156531</v>
      </c>
      <c r="H1090" s="18">
        <v>0.1098423120033751</v>
      </c>
      <c r="J1090" s="18">
        <v>6.4695635838189824E-2</v>
      </c>
      <c r="K1090" s="18">
        <v>0.2330209933987287</v>
      </c>
      <c r="L1090" s="18">
        <v>0.10483462215862591</v>
      </c>
      <c r="M1090" s="18">
        <v>9.2315584915561424E-2</v>
      </c>
      <c r="N1090" s="18">
        <v>0.18719023359607781</v>
      </c>
      <c r="O1090" s="18">
        <v>0.1027346094123639</v>
      </c>
      <c r="P1090" s="18">
        <v>7.0482398419229625E-2</v>
      </c>
      <c r="Q1090" s="18">
        <v>0.18682022214269189</v>
      </c>
      <c r="R1090" s="18">
        <v>8.234834504847445E-2</v>
      </c>
      <c r="S1090" s="18">
        <v>4.9816826324624391E-2</v>
      </c>
      <c r="T1090" s="18">
        <v>0.1037023216431642</v>
      </c>
      <c r="U1090" s="18">
        <v>8.8979850163809091E-2</v>
      </c>
      <c r="W1090" s="18">
        <v>0.10007429157015039</v>
      </c>
      <c r="X1090" s="18">
        <v>0.1223599254355518</v>
      </c>
      <c r="Y1090" s="18">
        <v>0.13706881040485161</v>
      </c>
      <c r="Z1090" s="18">
        <v>0.13500685515514871</v>
      </c>
      <c r="AA1090" s="18">
        <v>0.11939902526803289</v>
      </c>
      <c r="AB1090" s="18">
        <v>0.13308454308500159</v>
      </c>
      <c r="AC1090" s="18">
        <v>3.8113882918588533E-2</v>
      </c>
      <c r="AD1090" s="18">
        <v>0.2166108411134009</v>
      </c>
      <c r="AE1090" s="18">
        <v>0.1000718959526829</v>
      </c>
      <c r="AG1090" s="18">
        <v>0.1128556513580057</v>
      </c>
      <c r="AH1090" s="18">
        <v>0.13689825820597229</v>
      </c>
    </row>
    <row r="1091" spans="2:34" x14ac:dyDescent="0.35">
      <c r="B1091" s="17" t="s">
        <v>317</v>
      </c>
      <c r="C1091" s="18">
        <v>0.13351925922847191</v>
      </c>
      <c r="D1091" s="18">
        <v>0.13640949148014619</v>
      </c>
      <c r="E1091" s="18">
        <v>0.11920153795944401</v>
      </c>
      <c r="G1091" s="18">
        <v>0.1448566491967781</v>
      </c>
      <c r="H1091" s="18">
        <v>0.10332756215728529</v>
      </c>
      <c r="J1091" s="18">
        <v>0.17533416578853431</v>
      </c>
      <c r="K1091" s="18">
        <v>0.10799745703071489</v>
      </c>
      <c r="L1091" s="18">
        <v>0.10706120658235529</v>
      </c>
      <c r="M1091" s="18">
        <v>0.15732121543418531</v>
      </c>
      <c r="N1091" s="18">
        <v>0.1635761759368628</v>
      </c>
      <c r="O1091" s="18">
        <v>0.17265838705746819</v>
      </c>
      <c r="P1091" s="18">
        <v>0.20263314790172779</v>
      </c>
      <c r="Q1091" s="18">
        <v>0.16032327482698061</v>
      </c>
      <c r="R1091" s="18">
        <v>7.0082518485712259E-2</v>
      </c>
      <c r="S1091" s="18">
        <v>0.1535658368900682</v>
      </c>
      <c r="T1091" s="18">
        <v>3.1931005003349867E-2</v>
      </c>
      <c r="U1091" s="18">
        <v>0</v>
      </c>
      <c r="W1091" s="18">
        <v>0.16171427360704299</v>
      </c>
      <c r="X1091" s="18">
        <v>0.11963342919306121</v>
      </c>
      <c r="Y1091" s="18">
        <v>0.1003553494313988</v>
      </c>
      <c r="Z1091" s="18">
        <v>0.1881195449447996</v>
      </c>
      <c r="AA1091" s="18">
        <v>0.1305304070820118</v>
      </c>
      <c r="AB1091" s="18">
        <v>0.1030055891291508</v>
      </c>
      <c r="AC1091" s="18">
        <v>4.0455311509236737E-2</v>
      </c>
      <c r="AD1091" s="18">
        <v>0</v>
      </c>
      <c r="AE1091" s="18">
        <v>0</v>
      </c>
      <c r="AG1091" s="18">
        <v>0.13840242496500491</v>
      </c>
      <c r="AH1091" s="18">
        <v>0</v>
      </c>
    </row>
    <row r="1092" spans="2:34" x14ac:dyDescent="0.35">
      <c r="B1092" s="17" t="s">
        <v>318</v>
      </c>
      <c r="C1092" s="18">
        <v>9.9276541438666113E-2</v>
      </c>
      <c r="D1092" s="18">
        <v>8.4073024851502559E-2</v>
      </c>
      <c r="E1092" s="18">
        <v>0.1176524745933103</v>
      </c>
      <c r="G1092" s="18">
        <v>0.1071399654929609</v>
      </c>
      <c r="H1092" s="18">
        <v>7.833608533252237E-2</v>
      </c>
      <c r="J1092" s="18">
        <v>0.1022011192902602</v>
      </c>
      <c r="K1092" s="18">
        <v>0.10799745703071489</v>
      </c>
      <c r="L1092" s="18">
        <v>7.9931756264576798E-2</v>
      </c>
      <c r="M1092" s="18">
        <v>0.14774421075555191</v>
      </c>
      <c r="N1092" s="18">
        <v>4.6797558399019439E-2</v>
      </c>
      <c r="O1092" s="18">
        <v>0.12332627860340151</v>
      </c>
      <c r="P1092" s="18">
        <v>0.11599999264330479</v>
      </c>
      <c r="Q1092" s="18">
        <v>8.0161637413490333E-2</v>
      </c>
      <c r="R1092" s="18">
        <v>6.9915782560756978E-2</v>
      </c>
      <c r="S1092" s="18">
        <v>0</v>
      </c>
      <c r="T1092" s="18">
        <v>0.1781114521283709</v>
      </c>
      <c r="U1092" s="18">
        <v>0</v>
      </c>
      <c r="W1092" s="18">
        <v>0.12531430149772599</v>
      </c>
      <c r="X1092" s="18">
        <v>7.6932445253912865E-2</v>
      </c>
      <c r="Y1092" s="18">
        <v>8.8532790903778483E-2</v>
      </c>
      <c r="Z1092" s="18">
        <v>0.1045099799889524</v>
      </c>
      <c r="AA1092" s="18">
        <v>6.2033412436159521E-2</v>
      </c>
      <c r="AB1092" s="18">
        <v>5.075017566279711E-2</v>
      </c>
      <c r="AC1092" s="18">
        <v>0.1178591747264006</v>
      </c>
      <c r="AD1092" s="18">
        <v>0</v>
      </c>
      <c r="AE1092" s="18">
        <v>0</v>
      </c>
      <c r="AG1092" s="18">
        <v>0.102907357010862</v>
      </c>
      <c r="AH1092" s="18">
        <v>0</v>
      </c>
    </row>
    <row r="1093" spans="2:34" x14ac:dyDescent="0.35">
      <c r="B1093" s="17" t="s">
        <v>319</v>
      </c>
      <c r="C1093" s="18">
        <v>0</v>
      </c>
      <c r="D1093" s="18">
        <v>0</v>
      </c>
      <c r="E1093" s="18">
        <v>0</v>
      </c>
      <c r="G1093" s="18">
        <v>0</v>
      </c>
      <c r="H1093" s="18">
        <v>0</v>
      </c>
      <c r="J1093" s="18">
        <v>0</v>
      </c>
      <c r="K1093" s="18">
        <v>0</v>
      </c>
      <c r="L1093" s="18">
        <v>0</v>
      </c>
      <c r="M1093" s="18">
        <v>0</v>
      </c>
      <c r="N1093" s="18">
        <v>0</v>
      </c>
      <c r="O1093" s="18">
        <v>0</v>
      </c>
      <c r="P1093" s="18">
        <v>0</v>
      </c>
      <c r="Q1093" s="18">
        <v>0</v>
      </c>
      <c r="R1093" s="18">
        <v>0</v>
      </c>
      <c r="S1093" s="18">
        <v>0</v>
      </c>
      <c r="T1093" s="18">
        <v>0</v>
      </c>
      <c r="U1093" s="18">
        <v>0</v>
      </c>
      <c r="W1093" s="18">
        <v>0</v>
      </c>
      <c r="X1093" s="18">
        <v>0</v>
      </c>
      <c r="Y1093" s="18">
        <v>0</v>
      </c>
      <c r="Z1093" s="18">
        <v>0</v>
      </c>
      <c r="AA1093" s="18">
        <v>0</v>
      </c>
      <c r="AB1093" s="18">
        <v>0</v>
      </c>
      <c r="AC1093" s="18">
        <v>0</v>
      </c>
      <c r="AD1093" s="18">
        <v>0</v>
      </c>
      <c r="AE1093" s="18">
        <v>0</v>
      </c>
      <c r="AG1093" s="18">
        <v>0</v>
      </c>
      <c r="AH1093" s="18">
        <v>0</v>
      </c>
    </row>
    <row r="1095" spans="2:34" ht="174" x14ac:dyDescent="0.35">
      <c r="B1095" s="14" t="s">
        <v>325</v>
      </c>
    </row>
    <row r="1096" spans="2:34" x14ac:dyDescent="0.35">
      <c r="B1096" s="15" t="s">
        <v>18</v>
      </c>
    </row>
    <row r="1097" spans="2:34" x14ac:dyDescent="0.35">
      <c r="B1097" s="11" t="s">
        <v>59</v>
      </c>
      <c r="C1097" s="16">
        <v>501</v>
      </c>
      <c r="D1097" s="16">
        <v>264</v>
      </c>
      <c r="E1097" s="16">
        <v>233</v>
      </c>
      <c r="G1097" s="16">
        <v>355</v>
      </c>
      <c r="H1097" s="16">
        <v>146</v>
      </c>
      <c r="J1097" s="16">
        <v>48</v>
      </c>
      <c r="K1097" s="16">
        <v>37</v>
      </c>
      <c r="L1097" s="16">
        <v>103</v>
      </c>
      <c r="M1097" s="16">
        <v>43</v>
      </c>
      <c r="N1097" s="16">
        <v>21</v>
      </c>
      <c r="O1097" s="16">
        <v>39</v>
      </c>
      <c r="P1097" s="16">
        <v>59</v>
      </c>
      <c r="Q1097" s="16">
        <v>39</v>
      </c>
      <c r="R1097" s="16">
        <v>54</v>
      </c>
      <c r="S1097" s="16">
        <v>19</v>
      </c>
      <c r="T1097" s="16">
        <v>29</v>
      </c>
      <c r="U1097" s="16">
        <v>10</v>
      </c>
      <c r="W1097" s="16">
        <v>217</v>
      </c>
      <c r="X1097" s="16">
        <v>72</v>
      </c>
      <c r="Y1097" s="16">
        <v>67</v>
      </c>
      <c r="Z1097" s="16">
        <v>52</v>
      </c>
      <c r="AA1097" s="16">
        <v>28</v>
      </c>
      <c r="AB1097" s="16">
        <v>18</v>
      </c>
      <c r="AC1097" s="16">
        <v>24</v>
      </c>
      <c r="AD1097" s="16">
        <v>6</v>
      </c>
      <c r="AE1097" s="16">
        <v>14</v>
      </c>
      <c r="AG1097" s="16">
        <v>478</v>
      </c>
      <c r="AH1097" s="16">
        <v>20</v>
      </c>
    </row>
    <row r="1098" spans="2:34" x14ac:dyDescent="0.35">
      <c r="B1098" s="12" t="s">
        <v>60</v>
      </c>
      <c r="C1098" s="16">
        <v>504</v>
      </c>
      <c r="D1098" s="16">
        <v>262</v>
      </c>
      <c r="E1098" s="16">
        <v>238</v>
      </c>
      <c r="G1098" s="16">
        <v>366</v>
      </c>
      <c r="H1098" s="16">
        <v>138</v>
      </c>
      <c r="J1098" s="16">
        <v>39</v>
      </c>
      <c r="K1098" s="16">
        <v>51</v>
      </c>
      <c r="L1098" s="16">
        <v>91</v>
      </c>
      <c r="M1098" s="16">
        <v>36</v>
      </c>
      <c r="N1098" s="16">
        <v>16</v>
      </c>
      <c r="O1098" s="16">
        <v>49</v>
      </c>
      <c r="P1098" s="16">
        <v>78</v>
      </c>
      <c r="Q1098" s="16">
        <v>37</v>
      </c>
      <c r="R1098" s="16">
        <v>45</v>
      </c>
      <c r="S1098" s="16">
        <v>14</v>
      </c>
      <c r="T1098" s="16">
        <v>32</v>
      </c>
      <c r="U1098" s="16">
        <v>13</v>
      </c>
      <c r="W1098" s="16">
        <v>216</v>
      </c>
      <c r="X1098" s="16">
        <v>88</v>
      </c>
      <c r="Y1098" s="16">
        <v>79</v>
      </c>
      <c r="Z1098" s="16">
        <v>45</v>
      </c>
      <c r="AA1098" s="16">
        <v>24</v>
      </c>
      <c r="AB1098" s="16">
        <v>15</v>
      </c>
      <c r="AC1098" s="16">
        <v>19</v>
      </c>
      <c r="AD1098" s="16">
        <v>5</v>
      </c>
      <c r="AE1098" s="16">
        <v>10</v>
      </c>
      <c r="AG1098" s="16">
        <v>486</v>
      </c>
      <c r="AH1098" s="16">
        <v>15</v>
      </c>
    </row>
    <row r="1099" spans="2:34" x14ac:dyDescent="0.35">
      <c r="B1099" s="17" t="s">
        <v>311</v>
      </c>
      <c r="C1099" s="18">
        <v>7.4014140716956694E-2</v>
      </c>
      <c r="D1099" s="18">
        <v>6.6118637911583109E-2</v>
      </c>
      <c r="E1099" s="18">
        <v>7.8651466422900052E-2</v>
      </c>
      <c r="G1099" s="18">
        <v>7.0128292610354415E-2</v>
      </c>
      <c r="H1099" s="18">
        <v>8.4362232228949438E-2</v>
      </c>
      <c r="J1099" s="18">
        <v>6.4509588846221655E-2</v>
      </c>
      <c r="K1099" s="18">
        <v>7.0355020502710586E-2</v>
      </c>
      <c r="L1099" s="18">
        <v>3.8083054628096781E-2</v>
      </c>
      <c r="M1099" s="18">
        <v>8.4980077552710837E-2</v>
      </c>
      <c r="N1099" s="18">
        <v>9.3595116798038877E-2</v>
      </c>
      <c r="O1099" s="18">
        <v>0.1027346094123639</v>
      </c>
      <c r="P1099" s="18">
        <v>6.6663622733922789E-2</v>
      </c>
      <c r="Q1099" s="18">
        <v>0.10076937423160361</v>
      </c>
      <c r="R1099" s="18">
        <v>0.1339457691001042</v>
      </c>
      <c r="S1099" s="18">
        <v>6.2156449047076491E-2</v>
      </c>
      <c r="T1099" s="18">
        <v>2.929525860948877E-2</v>
      </c>
      <c r="U1099" s="18">
        <v>8.8979850163809091E-2</v>
      </c>
      <c r="W1099" s="18">
        <v>6.6105391386314716E-2</v>
      </c>
      <c r="X1099" s="18">
        <v>5.8031228055746537E-2</v>
      </c>
      <c r="Y1099" s="18">
        <v>5.2269228975144633E-2</v>
      </c>
      <c r="Z1099" s="18">
        <v>8.2532471841421748E-2</v>
      </c>
      <c r="AA1099" s="18">
        <v>0.19693940670194521</v>
      </c>
      <c r="AB1099" s="18">
        <v>9.982801446301702E-2</v>
      </c>
      <c r="AC1099" s="18">
        <v>0.14441773342517689</v>
      </c>
      <c r="AD1099" s="18">
        <v>0</v>
      </c>
      <c r="AE1099" s="18">
        <v>0.1000718959526829</v>
      </c>
      <c r="AG1099" s="18">
        <v>7.4608413523878384E-2</v>
      </c>
      <c r="AH1099" s="18">
        <v>6.8449129102986159E-2</v>
      </c>
    </row>
    <row r="1100" spans="2:34" x14ac:dyDescent="0.35">
      <c r="B1100" s="17" t="s">
        <v>312</v>
      </c>
      <c r="C1100" s="18">
        <v>8.8199977384794626E-2</v>
      </c>
      <c r="D1100" s="18">
        <v>0.1113835965072995</v>
      </c>
      <c r="E1100" s="18">
        <v>6.0968316180074172E-2</v>
      </c>
      <c r="G1100" s="18">
        <v>7.8319662242846769E-2</v>
      </c>
      <c r="H1100" s="18">
        <v>0.11451145494422039</v>
      </c>
      <c r="J1100" s="18">
        <v>8.6289757575600756E-2</v>
      </c>
      <c r="K1100" s="18">
        <v>8.1985856437464602E-2</v>
      </c>
      <c r="L1100" s="18">
        <v>9.6413172415020829E-2</v>
      </c>
      <c r="M1100" s="18">
        <v>2.2212322849975191E-2</v>
      </c>
      <c r="N1100" s="18">
        <v>8.9306252953012324E-2</v>
      </c>
      <c r="O1100" s="18">
        <v>6.5206944483677018E-2</v>
      </c>
      <c r="P1100" s="18">
        <v>0.12246208431666469</v>
      </c>
      <c r="Q1100" s="18">
        <v>0.1333785978220631</v>
      </c>
      <c r="R1100" s="18">
        <v>0.1201678527244212</v>
      </c>
      <c r="S1100" s="18">
        <v>0</v>
      </c>
      <c r="T1100" s="18">
        <v>7.9680623272928894E-2</v>
      </c>
      <c r="U1100" s="18">
        <v>0</v>
      </c>
      <c r="W1100" s="18">
        <v>5.6705148348602387E-2</v>
      </c>
      <c r="X1100" s="18">
        <v>0.1177505015518624</v>
      </c>
      <c r="Y1100" s="18">
        <v>0.1183018955505659</v>
      </c>
      <c r="Z1100" s="18">
        <v>6.9338358892112248E-2</v>
      </c>
      <c r="AA1100" s="18">
        <v>4.5551063583411898E-2</v>
      </c>
      <c r="AB1100" s="18">
        <v>0.15772582980086919</v>
      </c>
      <c r="AC1100" s="18">
        <v>0.1344815677730983</v>
      </c>
      <c r="AD1100" s="18">
        <v>0.40281294378716581</v>
      </c>
      <c r="AE1100" s="18">
        <v>5.6738404456244632E-2</v>
      </c>
      <c r="AG1100" s="18">
        <v>8.4517312502695965E-2</v>
      </c>
      <c r="AH1100" s="18">
        <v>0.16609812394284779</v>
      </c>
    </row>
    <row r="1101" spans="2:34" x14ac:dyDescent="0.35">
      <c r="B1101" s="17" t="s">
        <v>313</v>
      </c>
      <c r="C1101" s="18">
        <v>0.1218530594102761</v>
      </c>
      <c r="D1101" s="18">
        <v>0.13148261466174199</v>
      </c>
      <c r="E1101" s="18">
        <v>0.1132630151938135</v>
      </c>
      <c r="G1101" s="18">
        <v>0.13210579964862559</v>
      </c>
      <c r="H1101" s="18">
        <v>9.4549806343110082E-2</v>
      </c>
      <c r="J1101" s="18">
        <v>0.14814401340241479</v>
      </c>
      <c r="K1101" s="18">
        <v>0.13329010310643599</v>
      </c>
      <c r="L1101" s="18">
        <v>0.1131497921104055</v>
      </c>
      <c r="M1101" s="18">
        <v>0.1269883080064842</v>
      </c>
      <c r="N1101" s="18">
        <v>0.1519844255669606</v>
      </c>
      <c r="O1101" s="18">
        <v>0.12129028384493321</v>
      </c>
      <c r="P1101" s="18">
        <v>9.8256378785434653E-2</v>
      </c>
      <c r="Q1101" s="18">
        <v>0.10054471031954761</v>
      </c>
      <c r="R1101" s="18">
        <v>0.13531360523094599</v>
      </c>
      <c r="S1101" s="18">
        <v>0.17412972441877739</v>
      </c>
      <c r="T1101" s="18">
        <v>3.9840311636464447E-2</v>
      </c>
      <c r="U1101" s="18">
        <v>0.31102014983619092</v>
      </c>
      <c r="W1101" s="18">
        <v>0.120329310207554</v>
      </c>
      <c r="X1101" s="18">
        <v>0.1370402394705468</v>
      </c>
      <c r="Y1101" s="18">
        <v>0.13085514706179671</v>
      </c>
      <c r="Z1101" s="18">
        <v>0.1776608910210534</v>
      </c>
      <c r="AA1101" s="18">
        <v>3.1067852927644801E-2</v>
      </c>
      <c r="AB1101" s="18">
        <v>0.1084808919416287</v>
      </c>
      <c r="AC1101" s="18">
        <v>0</v>
      </c>
      <c r="AD1101" s="18">
        <v>0.1269981222303096</v>
      </c>
      <c r="AE1101" s="18">
        <v>0.2061834811046675</v>
      </c>
      <c r="AG1101" s="18">
        <v>0.1207181753285745</v>
      </c>
      <c r="AH1101" s="18">
        <v>0.1811608699334214</v>
      </c>
    </row>
    <row r="1102" spans="2:34" x14ac:dyDescent="0.35">
      <c r="B1102" s="17" t="s">
        <v>314</v>
      </c>
      <c r="C1102" s="18">
        <v>0.12802403279838709</v>
      </c>
      <c r="D1102" s="18">
        <v>0.12700958097810899</v>
      </c>
      <c r="E1102" s="18">
        <v>0.1312537598081952</v>
      </c>
      <c r="G1102" s="18">
        <v>0.1218073364770753</v>
      </c>
      <c r="H1102" s="18">
        <v>0.14457921989535599</v>
      </c>
      <c r="J1102" s="18">
        <v>0.12770273079597999</v>
      </c>
      <c r="K1102" s="18">
        <v>0.11710173897668889</v>
      </c>
      <c r="L1102" s="18">
        <v>0.13595282173187639</v>
      </c>
      <c r="M1102" s="18">
        <v>0.116563604319896</v>
      </c>
      <c r="N1102" s="18">
        <v>0.1519844255669606</v>
      </c>
      <c r="O1102" s="18">
        <v>0.15410271262489891</v>
      </c>
      <c r="P1102" s="18">
        <v>0.13966487330684479</v>
      </c>
      <c r="Q1102" s="18">
        <v>0.18274377315795401</v>
      </c>
      <c r="R1102" s="18">
        <v>5.9492531033364493E-2</v>
      </c>
      <c r="S1102" s="18">
        <v>9.1409387842991727E-2</v>
      </c>
      <c r="T1102" s="18">
        <v>0.15701927862288831</v>
      </c>
      <c r="U1102" s="18">
        <v>0</v>
      </c>
      <c r="W1102" s="18">
        <v>0.1484386255655234</v>
      </c>
      <c r="X1102" s="18">
        <v>9.5647334474156853E-2</v>
      </c>
      <c r="Y1102" s="18">
        <v>0.1072972374209359</v>
      </c>
      <c r="Z1102" s="18">
        <v>0.15503570384137749</v>
      </c>
      <c r="AA1102" s="18">
        <v>0.18286650281422109</v>
      </c>
      <c r="AB1102" s="18">
        <v>5.2255413466353692E-2</v>
      </c>
      <c r="AC1102" s="18">
        <v>8.3984184320428298E-2</v>
      </c>
      <c r="AD1102" s="18">
        <v>0</v>
      </c>
      <c r="AE1102" s="18">
        <v>8.8856005084228792E-2</v>
      </c>
      <c r="AG1102" s="18">
        <v>0.129048480533454</v>
      </c>
      <c r="AH1102" s="18">
        <v>6.0777465098310758E-2</v>
      </c>
    </row>
    <row r="1103" spans="2:34" x14ac:dyDescent="0.35">
      <c r="B1103" s="17" t="s">
        <v>315</v>
      </c>
      <c r="C1103" s="18">
        <v>0.1654196304248918</v>
      </c>
      <c r="D1103" s="18">
        <v>0.1799250083353193</v>
      </c>
      <c r="E1103" s="18">
        <v>0.14859354929143501</v>
      </c>
      <c r="G1103" s="18">
        <v>0.15623012385655929</v>
      </c>
      <c r="H1103" s="18">
        <v>0.18989147088556069</v>
      </c>
      <c r="J1103" s="18">
        <v>0.1457363706515804</v>
      </c>
      <c r="K1103" s="18">
        <v>0.1555863854464844</v>
      </c>
      <c r="L1103" s="18">
        <v>0.2153477918258504</v>
      </c>
      <c r="M1103" s="18">
        <v>0.25167249690410609</v>
      </c>
      <c r="N1103" s="18">
        <v>0.14769556172193399</v>
      </c>
      <c r="O1103" s="18">
        <v>8.6214929738262849E-2</v>
      </c>
      <c r="P1103" s="18">
        <v>0.19191366690327291</v>
      </c>
      <c r="Q1103" s="18">
        <v>0.11685133424086711</v>
      </c>
      <c r="R1103" s="18">
        <v>0.121679942537342</v>
      </c>
      <c r="S1103" s="18">
        <v>0.1910430404922405</v>
      </c>
      <c r="T1103" s="18">
        <v>0.13299758025265301</v>
      </c>
      <c r="U1103" s="18">
        <v>0.17795970032761821</v>
      </c>
      <c r="W1103" s="18">
        <v>0.17971721546906519</v>
      </c>
      <c r="X1103" s="18">
        <v>0.1069884038470887</v>
      </c>
      <c r="Y1103" s="18">
        <v>0.15834881433345521</v>
      </c>
      <c r="Z1103" s="18">
        <v>0.15619438856500789</v>
      </c>
      <c r="AA1103" s="18">
        <v>0.20966347237386779</v>
      </c>
      <c r="AB1103" s="18">
        <v>0.1069756541380721</v>
      </c>
      <c r="AC1103" s="18">
        <v>0.31715857143799808</v>
      </c>
      <c r="AD1103" s="18">
        <v>0.33942407849336059</v>
      </c>
      <c r="AE1103" s="18">
        <v>0.1208239342547815</v>
      </c>
      <c r="AG1103" s="18">
        <v>0.16560831719324659</v>
      </c>
      <c r="AH1103" s="18">
        <v>0.1899016840941094</v>
      </c>
    </row>
    <row r="1104" spans="2:34" x14ac:dyDescent="0.35">
      <c r="B1104" s="17" t="s">
        <v>316</v>
      </c>
      <c r="C1104" s="18">
        <v>0.1464176960886342</v>
      </c>
      <c r="D1104" s="18">
        <v>8.9883084797364787E-2</v>
      </c>
      <c r="E1104" s="18">
        <v>0.2110728112388093</v>
      </c>
      <c r="G1104" s="18">
        <v>0.14900334605637541</v>
      </c>
      <c r="H1104" s="18">
        <v>0.13953205832047089</v>
      </c>
      <c r="J1104" s="18">
        <v>9.7138143520018205E-2</v>
      </c>
      <c r="K1104" s="18">
        <v>0.16469066739245841</v>
      </c>
      <c r="L1104" s="18">
        <v>0.1227217797696129</v>
      </c>
      <c r="M1104" s="18">
        <v>7.5807431397135097E-2</v>
      </c>
      <c r="N1104" s="18">
        <v>0.1519844255669606</v>
      </c>
      <c r="O1104" s="18">
        <v>0.19505912043873769</v>
      </c>
      <c r="P1104" s="18">
        <v>0.17590859021680541</v>
      </c>
      <c r="Q1104" s="18">
        <v>0.12318584831039769</v>
      </c>
      <c r="R1104" s="18">
        <v>8.6555315332008206E-2</v>
      </c>
      <c r="S1104" s="18">
        <v>0.2198344183402732</v>
      </c>
      <c r="T1104" s="18">
        <v>0.31345413888751011</v>
      </c>
      <c r="U1104" s="18">
        <v>0</v>
      </c>
      <c r="W1104" s="18">
        <v>0.13954887787525641</v>
      </c>
      <c r="X1104" s="18">
        <v>0.22454404729063701</v>
      </c>
      <c r="Y1104" s="18">
        <v>0.13741141164210849</v>
      </c>
      <c r="Z1104" s="18">
        <v>0.10669099853198261</v>
      </c>
      <c r="AA1104" s="18">
        <v>0.13252630576533389</v>
      </c>
      <c r="AB1104" s="18">
        <v>0.1030055891291508</v>
      </c>
      <c r="AC1104" s="18">
        <v>0.1272735322290571</v>
      </c>
      <c r="AD1104" s="18">
        <v>0</v>
      </c>
      <c r="AE1104" s="18">
        <v>0.1000718959526829</v>
      </c>
      <c r="AG1104" s="18">
        <v>0.1496599656178052</v>
      </c>
      <c r="AH1104" s="18">
        <v>6.8449129102986159E-2</v>
      </c>
    </row>
    <row r="1105" spans="2:34" x14ac:dyDescent="0.35">
      <c r="B1105" s="17" t="s">
        <v>317</v>
      </c>
      <c r="C1105" s="18">
        <v>0.160702836889968</v>
      </c>
      <c r="D1105" s="18">
        <v>0.1604037679255968</v>
      </c>
      <c r="E1105" s="18">
        <v>0.1636843377610295</v>
      </c>
      <c r="G1105" s="18">
        <v>0.18679381802552431</v>
      </c>
      <c r="H1105" s="18">
        <v>9.1222030378339633E-2</v>
      </c>
      <c r="J1105" s="18">
        <v>0.16564327494407019</v>
      </c>
      <c r="K1105" s="18">
        <v>0.1972799959429026</v>
      </c>
      <c r="L1105" s="18">
        <v>0.14190381462287971</v>
      </c>
      <c r="M1105" s="18">
        <v>0.23292646756979149</v>
      </c>
      <c r="N1105" s="18">
        <v>0.17051514020937039</v>
      </c>
      <c r="O1105" s="18">
        <v>0.15410111561219281</v>
      </c>
      <c r="P1105" s="18">
        <v>8.0025383432337158E-2</v>
      </c>
      <c r="Q1105" s="18">
        <v>0.1931611865816755</v>
      </c>
      <c r="R1105" s="18">
        <v>0.21041130475463041</v>
      </c>
      <c r="S1105" s="18">
        <v>6.2156449047076491E-2</v>
      </c>
      <c r="T1105" s="18">
        <v>0.1361011804417879</v>
      </c>
      <c r="U1105" s="18">
        <v>0.33306044950857272</v>
      </c>
      <c r="W1105" s="18">
        <v>0.18526648803187129</v>
      </c>
      <c r="X1105" s="18">
        <v>0.13982673939819071</v>
      </c>
      <c r="Y1105" s="18">
        <v>0.1779800870160019</v>
      </c>
      <c r="Z1105" s="18">
        <v>0.12034332359084</v>
      </c>
      <c r="AA1105" s="18">
        <v>6.2135705855289609E-2</v>
      </c>
      <c r="AB1105" s="18">
        <v>0.14278611452181111</v>
      </c>
      <c r="AC1105" s="18">
        <v>0.11539914686641491</v>
      </c>
      <c r="AD1105" s="18">
        <v>0.130764855489164</v>
      </c>
      <c r="AE1105" s="18">
        <v>0.16677052011463789</v>
      </c>
      <c r="AG1105" s="18">
        <v>0.15963935203914081</v>
      </c>
      <c r="AH1105" s="18">
        <v>0.15539271292031739</v>
      </c>
    </row>
    <row r="1106" spans="2:34" x14ac:dyDescent="0.35">
      <c r="B1106" s="17" t="s">
        <v>318</v>
      </c>
      <c r="C1106" s="18">
        <v>0.1153686262860915</v>
      </c>
      <c r="D1106" s="18">
        <v>0.1337937088829857</v>
      </c>
      <c r="E1106" s="18">
        <v>9.2512744103743605E-2</v>
      </c>
      <c r="G1106" s="18">
        <v>0.1056116210826393</v>
      </c>
      <c r="H1106" s="18">
        <v>0.14135172700399271</v>
      </c>
      <c r="J1106" s="18">
        <v>0.16483612026411401</v>
      </c>
      <c r="K1106" s="18">
        <v>7.971023219485443E-2</v>
      </c>
      <c r="L1106" s="18">
        <v>0.13642777289625729</v>
      </c>
      <c r="M1106" s="18">
        <v>8.8849291399900776E-2</v>
      </c>
      <c r="N1106" s="18">
        <v>4.2934651616762513E-2</v>
      </c>
      <c r="O1106" s="18">
        <v>0.12129028384493321</v>
      </c>
      <c r="P1106" s="18">
        <v>0.12510540030471781</v>
      </c>
      <c r="Q1106" s="18">
        <v>4.9365175335890923E-2</v>
      </c>
      <c r="R1106" s="18">
        <v>0.13243367928718339</v>
      </c>
      <c r="S1106" s="18">
        <v>0.19927053081156409</v>
      </c>
      <c r="T1106" s="18">
        <v>0.1116116282762788</v>
      </c>
      <c r="U1106" s="18">
        <v>8.8979850163809091E-2</v>
      </c>
      <c r="W1106" s="18">
        <v>0.10388894311581259</v>
      </c>
      <c r="X1106" s="18">
        <v>0.1201715059117711</v>
      </c>
      <c r="Y1106" s="18">
        <v>0.1175361779999914</v>
      </c>
      <c r="Z1106" s="18">
        <v>0.13220386371620471</v>
      </c>
      <c r="AA1106" s="18">
        <v>0.13924968997828571</v>
      </c>
      <c r="AB1106" s="18">
        <v>0.22894249253909729</v>
      </c>
      <c r="AC1106" s="18">
        <v>7.7285263947826352E-2</v>
      </c>
      <c r="AD1106" s="18">
        <v>0</v>
      </c>
      <c r="AE1106" s="18">
        <v>0.16048386308007359</v>
      </c>
      <c r="AG1106" s="18">
        <v>0.1161999832612045</v>
      </c>
      <c r="AH1106" s="18">
        <v>0.1097708858050211</v>
      </c>
    </row>
    <row r="1107" spans="2:34" x14ac:dyDescent="0.35">
      <c r="B1107" s="17" t="s">
        <v>319</v>
      </c>
      <c r="C1107" s="18">
        <v>0</v>
      </c>
      <c r="D1107" s="18">
        <v>0</v>
      </c>
      <c r="E1107" s="18">
        <v>0</v>
      </c>
      <c r="G1107" s="18">
        <v>0</v>
      </c>
      <c r="H1107" s="18">
        <v>0</v>
      </c>
      <c r="J1107" s="18">
        <v>0</v>
      </c>
      <c r="K1107" s="18">
        <v>0</v>
      </c>
      <c r="L1107" s="18">
        <v>0</v>
      </c>
      <c r="M1107" s="18">
        <v>0</v>
      </c>
      <c r="N1107" s="18">
        <v>0</v>
      </c>
      <c r="O1107" s="18">
        <v>0</v>
      </c>
      <c r="P1107" s="18">
        <v>0</v>
      </c>
      <c r="Q1107" s="18">
        <v>0</v>
      </c>
      <c r="R1107" s="18">
        <v>0</v>
      </c>
      <c r="S1107" s="18">
        <v>0</v>
      </c>
      <c r="T1107" s="18">
        <v>0</v>
      </c>
      <c r="U1107" s="18">
        <v>0</v>
      </c>
      <c r="W1107" s="18">
        <v>0</v>
      </c>
      <c r="X1107" s="18">
        <v>0</v>
      </c>
      <c r="Y1107" s="18">
        <v>0</v>
      </c>
      <c r="Z1107" s="18">
        <v>0</v>
      </c>
      <c r="AA1107" s="18">
        <v>0</v>
      </c>
      <c r="AB1107" s="18">
        <v>0</v>
      </c>
      <c r="AC1107" s="18">
        <v>0</v>
      </c>
      <c r="AD1107" s="18">
        <v>0</v>
      </c>
      <c r="AE1107" s="18">
        <v>0</v>
      </c>
      <c r="AG1107" s="18">
        <v>0</v>
      </c>
      <c r="AH1107" s="18">
        <v>0</v>
      </c>
    </row>
    <row r="1109" spans="2:34" ht="130.5" x14ac:dyDescent="0.35">
      <c r="B1109" s="14" t="s">
        <v>326</v>
      </c>
    </row>
    <row r="1110" spans="2:34" x14ac:dyDescent="0.35">
      <c r="B1110" s="15" t="s">
        <v>18</v>
      </c>
    </row>
    <row r="1111" spans="2:34" x14ac:dyDescent="0.35">
      <c r="B1111" s="11" t="s">
        <v>59</v>
      </c>
      <c r="C1111" s="16">
        <v>501</v>
      </c>
      <c r="D1111" s="16">
        <v>264</v>
      </c>
      <c r="E1111" s="16">
        <v>233</v>
      </c>
      <c r="G1111" s="16">
        <v>355</v>
      </c>
      <c r="H1111" s="16">
        <v>146</v>
      </c>
      <c r="J1111" s="16">
        <v>48</v>
      </c>
      <c r="K1111" s="16">
        <v>37</v>
      </c>
      <c r="L1111" s="16">
        <v>103</v>
      </c>
      <c r="M1111" s="16">
        <v>43</v>
      </c>
      <c r="N1111" s="16">
        <v>21</v>
      </c>
      <c r="O1111" s="16">
        <v>39</v>
      </c>
      <c r="P1111" s="16">
        <v>59</v>
      </c>
      <c r="Q1111" s="16">
        <v>39</v>
      </c>
      <c r="R1111" s="16">
        <v>54</v>
      </c>
      <c r="S1111" s="16">
        <v>19</v>
      </c>
      <c r="T1111" s="16">
        <v>29</v>
      </c>
      <c r="U1111" s="16">
        <v>10</v>
      </c>
      <c r="W1111" s="16">
        <v>217</v>
      </c>
      <c r="X1111" s="16">
        <v>72</v>
      </c>
      <c r="Y1111" s="16">
        <v>67</v>
      </c>
      <c r="Z1111" s="16">
        <v>52</v>
      </c>
      <c r="AA1111" s="16">
        <v>28</v>
      </c>
      <c r="AB1111" s="16">
        <v>18</v>
      </c>
      <c r="AC1111" s="16">
        <v>24</v>
      </c>
      <c r="AD1111" s="16">
        <v>6</v>
      </c>
      <c r="AE1111" s="16">
        <v>14</v>
      </c>
      <c r="AG1111" s="16">
        <v>478</v>
      </c>
      <c r="AH1111" s="16">
        <v>20</v>
      </c>
    </row>
    <row r="1112" spans="2:34" x14ac:dyDescent="0.35">
      <c r="B1112" s="12" t="s">
        <v>60</v>
      </c>
      <c r="C1112" s="16">
        <v>504</v>
      </c>
      <c r="D1112" s="16">
        <v>262</v>
      </c>
      <c r="E1112" s="16">
        <v>238</v>
      </c>
      <c r="G1112" s="16">
        <v>366</v>
      </c>
      <c r="H1112" s="16">
        <v>138</v>
      </c>
      <c r="J1112" s="16">
        <v>39</v>
      </c>
      <c r="K1112" s="16">
        <v>51</v>
      </c>
      <c r="L1112" s="16">
        <v>91</v>
      </c>
      <c r="M1112" s="16">
        <v>36</v>
      </c>
      <c r="N1112" s="16">
        <v>16</v>
      </c>
      <c r="O1112" s="16">
        <v>49</v>
      </c>
      <c r="P1112" s="16">
        <v>78</v>
      </c>
      <c r="Q1112" s="16">
        <v>37</v>
      </c>
      <c r="R1112" s="16">
        <v>45</v>
      </c>
      <c r="S1112" s="16">
        <v>14</v>
      </c>
      <c r="T1112" s="16">
        <v>32</v>
      </c>
      <c r="U1112" s="16">
        <v>13</v>
      </c>
      <c r="W1112" s="16">
        <v>216</v>
      </c>
      <c r="X1112" s="16">
        <v>88</v>
      </c>
      <c r="Y1112" s="16">
        <v>79</v>
      </c>
      <c r="Z1112" s="16">
        <v>45</v>
      </c>
      <c r="AA1112" s="16">
        <v>24</v>
      </c>
      <c r="AB1112" s="16">
        <v>15</v>
      </c>
      <c r="AC1112" s="16">
        <v>19</v>
      </c>
      <c r="AD1112" s="16">
        <v>5</v>
      </c>
      <c r="AE1112" s="16">
        <v>10</v>
      </c>
      <c r="AG1112" s="16">
        <v>486</v>
      </c>
      <c r="AH1112" s="16">
        <v>15</v>
      </c>
    </row>
    <row r="1113" spans="2:34" x14ac:dyDescent="0.35">
      <c r="B1113" s="17" t="s">
        <v>311</v>
      </c>
      <c r="C1113" s="18">
        <v>0.13387048078600089</v>
      </c>
      <c r="D1113" s="18">
        <v>0.1584555967965256</v>
      </c>
      <c r="E1113" s="18">
        <v>0.1090142845469196</v>
      </c>
      <c r="G1113" s="18">
        <v>0.1303059277133056</v>
      </c>
      <c r="H1113" s="18">
        <v>0.14336295717305619</v>
      </c>
      <c r="J1113" s="18">
        <v>0.16129940104426291</v>
      </c>
      <c r="K1113" s="18">
        <v>0.11710173897668889</v>
      </c>
      <c r="L1113" s="18">
        <v>0.16996313835153279</v>
      </c>
      <c r="M1113" s="18">
        <v>9.2315584915561424E-2</v>
      </c>
      <c r="N1113" s="18">
        <v>8.9732210015781952E-2</v>
      </c>
      <c r="O1113" s="18">
        <v>9.6625028124252943E-2</v>
      </c>
      <c r="P1113" s="18">
        <v>0.13861284115585809</v>
      </c>
      <c r="Q1113" s="18">
        <v>0.1213755129148112</v>
      </c>
      <c r="R1113" s="18">
        <v>0.18268456338362721</v>
      </c>
      <c r="S1113" s="18">
        <v>0.1078611429685724</v>
      </c>
      <c r="T1113" s="18">
        <v>6.9135570245953223E-2</v>
      </c>
      <c r="U1113" s="18">
        <v>0.2</v>
      </c>
      <c r="W1113" s="18">
        <v>0.1702286338056572</v>
      </c>
      <c r="X1113" s="18">
        <v>0.14297605540038069</v>
      </c>
      <c r="Y1113" s="18">
        <v>4.6891629951440382E-2</v>
      </c>
      <c r="Z1113" s="18">
        <v>0.12870021563077139</v>
      </c>
      <c r="AA1113" s="18">
        <v>0.11196006320334539</v>
      </c>
      <c r="AB1113" s="18">
        <v>5.2255413466353692E-2</v>
      </c>
      <c r="AC1113" s="18">
        <v>0.2368944468327879</v>
      </c>
      <c r="AD1113" s="18">
        <v>0</v>
      </c>
      <c r="AE1113" s="18">
        <v>5.6738404456244632E-2</v>
      </c>
      <c r="AG1113" s="18">
        <v>0.13756868173324921</v>
      </c>
      <c r="AH1113" s="18">
        <v>3.8809041587053221E-2</v>
      </c>
    </row>
    <row r="1114" spans="2:34" x14ac:dyDescent="0.35">
      <c r="B1114" s="17" t="s">
        <v>312</v>
      </c>
      <c r="C1114" s="18">
        <v>0.15542033950240791</v>
      </c>
      <c r="D1114" s="18">
        <v>0.1477636068289894</v>
      </c>
      <c r="E1114" s="18">
        <v>0.166414666154209</v>
      </c>
      <c r="G1114" s="18">
        <v>0.17896083875513</v>
      </c>
      <c r="H1114" s="18">
        <v>9.2731517442875E-2</v>
      </c>
      <c r="J1114" s="18">
        <v>0.1237952410276711</v>
      </c>
      <c r="K1114" s="18">
        <v>0.15858274918215709</v>
      </c>
      <c r="L1114" s="18">
        <v>0.15130538703378921</v>
      </c>
      <c r="M1114" s="18">
        <v>0.1147300870270655</v>
      </c>
      <c r="N1114" s="18">
        <v>0.19063021333869651</v>
      </c>
      <c r="O1114" s="18">
        <v>0.18894953915062679</v>
      </c>
      <c r="P1114" s="18">
        <v>0.14257729699389091</v>
      </c>
      <c r="Q1114" s="18">
        <v>0.18682022214269189</v>
      </c>
      <c r="R1114" s="18">
        <v>0.15243086353418669</v>
      </c>
      <c r="S1114" s="18">
        <v>0.1910430404922405</v>
      </c>
      <c r="T1114" s="18">
        <v>6.169411740811246E-2</v>
      </c>
      <c r="U1114" s="18">
        <v>0.40000000000000008</v>
      </c>
      <c r="W1114" s="18">
        <v>0.1371416432292471</v>
      </c>
      <c r="X1114" s="18">
        <v>0.19312925787487151</v>
      </c>
      <c r="Y1114" s="18">
        <v>0.15890899833571051</v>
      </c>
      <c r="Z1114" s="18">
        <v>0.19542984897370419</v>
      </c>
      <c r="AA1114" s="18">
        <v>0.20311761193893821</v>
      </c>
      <c r="AB1114" s="18">
        <v>0.1084808919416287</v>
      </c>
      <c r="AC1114" s="18">
        <v>0.1154338116605067</v>
      </c>
      <c r="AD1114" s="18">
        <v>0.12281323737995981</v>
      </c>
      <c r="AE1114" s="18">
        <v>0</v>
      </c>
      <c r="AG1114" s="18">
        <v>0.15776192068588171</v>
      </c>
      <c r="AH1114" s="18">
        <v>3.8809041587053221E-2</v>
      </c>
    </row>
    <row r="1115" spans="2:34" x14ac:dyDescent="0.35">
      <c r="B1115" s="17" t="s">
        <v>313</v>
      </c>
      <c r="C1115" s="18">
        <v>0.13405450599997329</v>
      </c>
      <c r="D1115" s="18">
        <v>0.1159190514102917</v>
      </c>
      <c r="E1115" s="18">
        <v>0.15623217187935479</v>
      </c>
      <c r="G1115" s="18">
        <v>0.13480992847866</v>
      </c>
      <c r="H1115" s="18">
        <v>0.1320428007749582</v>
      </c>
      <c r="J1115" s="18">
        <v>0.17008514302632419</v>
      </c>
      <c r="K1115" s="18">
        <v>0.17223827961335139</v>
      </c>
      <c r="L1115" s="18">
        <v>0.1002134758052301</v>
      </c>
      <c r="M1115" s="18">
        <v>9.9853271539940849E-2</v>
      </c>
      <c r="N1115" s="18">
        <v>9.3595116798038877E-2</v>
      </c>
      <c r="O1115" s="18">
        <v>0.1233278756161077</v>
      </c>
      <c r="P1115" s="18">
        <v>0.18516125121255469</v>
      </c>
      <c r="Q1115" s="18">
        <v>0.1048442250814358</v>
      </c>
      <c r="R1115" s="18">
        <v>0.1129355167478255</v>
      </c>
      <c r="S1115" s="18">
        <v>9.1409387842991727E-2</v>
      </c>
      <c r="T1115" s="18">
        <v>0.16756433164986401</v>
      </c>
      <c r="U1115" s="18">
        <v>0.11102014983619091</v>
      </c>
      <c r="W1115" s="18">
        <v>0.16146876994672121</v>
      </c>
      <c r="X1115" s="18">
        <v>0.1435909834236003</v>
      </c>
      <c r="Y1115" s="18">
        <v>0.1078038166914847</v>
      </c>
      <c r="Z1115" s="18">
        <v>0.16457491744484359</v>
      </c>
      <c r="AA1115" s="18">
        <v>9.4022730286659903E-2</v>
      </c>
      <c r="AB1115" s="18">
        <v>7.6859064609726538E-2</v>
      </c>
      <c r="AC1115" s="18">
        <v>3.7995283649251067E-2</v>
      </c>
      <c r="AD1115" s="18">
        <v>0</v>
      </c>
      <c r="AE1115" s="18">
        <v>0</v>
      </c>
      <c r="AG1115" s="18">
        <v>0.1389572471798565</v>
      </c>
      <c r="AH1115" s="18">
        <v>0</v>
      </c>
    </row>
    <row r="1116" spans="2:34" x14ac:dyDescent="0.35">
      <c r="B1116" s="17" t="s">
        <v>314</v>
      </c>
      <c r="C1116" s="18">
        <v>0.14348642279021731</v>
      </c>
      <c r="D1116" s="18">
        <v>0.1224796869231618</v>
      </c>
      <c r="E1116" s="18">
        <v>0.1658161172050554</v>
      </c>
      <c r="G1116" s="18">
        <v>0.1567778524269457</v>
      </c>
      <c r="H1116" s="18">
        <v>0.1080910788568331</v>
      </c>
      <c r="J1116" s="18">
        <v>0.1243282959061377</v>
      </c>
      <c r="K1116" s="18">
        <v>0.16085837342476719</v>
      </c>
      <c r="L1116" s="18">
        <v>0.1146909795239186</v>
      </c>
      <c r="M1116" s="18">
        <v>0.1147300870270655</v>
      </c>
      <c r="N1116" s="18">
        <v>0.21037373433588219</v>
      </c>
      <c r="O1116" s="18">
        <v>0.2075052135831961</v>
      </c>
      <c r="P1116" s="18">
        <v>9.9994915956837363E-2</v>
      </c>
      <c r="Q1116" s="18">
        <v>0.15828584940206461</v>
      </c>
      <c r="R1116" s="18">
        <v>0.1245385723054486</v>
      </c>
      <c r="S1116" s="18">
        <v>0.17001759201564889</v>
      </c>
      <c r="T1116" s="18">
        <v>0.28415888027802128</v>
      </c>
      <c r="U1116" s="18">
        <v>0</v>
      </c>
      <c r="W1116" s="18">
        <v>0.1514092506485647</v>
      </c>
      <c r="X1116" s="18">
        <v>0.16316573162133521</v>
      </c>
      <c r="Y1116" s="18">
        <v>0.1085524995268176</v>
      </c>
      <c r="Z1116" s="18">
        <v>0.19546011432904939</v>
      </c>
      <c r="AA1116" s="18">
        <v>0.1059800512961989</v>
      </c>
      <c r="AB1116" s="18">
        <v>0.15225052698839131</v>
      </c>
      <c r="AC1116" s="18">
        <v>0.12843886343971861</v>
      </c>
      <c r="AD1116" s="18">
        <v>0</v>
      </c>
      <c r="AE1116" s="18">
        <v>6.0411967127390741E-2</v>
      </c>
      <c r="AG1116" s="18">
        <v>0.14745875219063631</v>
      </c>
      <c r="AH1116" s="18">
        <v>4.1321756702035008E-2</v>
      </c>
    </row>
    <row r="1117" spans="2:34" x14ac:dyDescent="0.35">
      <c r="B1117" s="17" t="s">
        <v>315</v>
      </c>
      <c r="C1117" s="18">
        <v>0.12609459528087841</v>
      </c>
      <c r="D1117" s="18">
        <v>0.11800105202014349</v>
      </c>
      <c r="E1117" s="18">
        <v>0.13708580877453369</v>
      </c>
      <c r="G1117" s="18">
        <v>0.1236820595110486</v>
      </c>
      <c r="H1117" s="18">
        <v>0.13251922646492731</v>
      </c>
      <c r="J1117" s="18">
        <v>0.108579218521487</v>
      </c>
      <c r="K1117" s="18">
        <v>8.0178256966213751E-2</v>
      </c>
      <c r="L1117" s="18">
        <v>0.104592270586827</v>
      </c>
      <c r="M1117" s="18">
        <v>0.1275675844599361</v>
      </c>
      <c r="N1117" s="18">
        <v>0.23276735576054899</v>
      </c>
      <c r="O1117" s="18">
        <v>0.1108801854589432</v>
      </c>
      <c r="P1117" s="18">
        <v>0.16492000151935751</v>
      </c>
      <c r="Q1117" s="18">
        <v>0.1474231324064105</v>
      </c>
      <c r="R1117" s="18">
        <v>0.1220104277597909</v>
      </c>
      <c r="S1117" s="18">
        <v>0.1119732753717009</v>
      </c>
      <c r="T1117" s="18">
        <v>0.14881619351888209</v>
      </c>
      <c r="U1117" s="18">
        <v>0.11102014983619091</v>
      </c>
      <c r="W1117" s="18">
        <v>0.1044354728484119</v>
      </c>
      <c r="X1117" s="18">
        <v>8.1363579474084818E-2</v>
      </c>
      <c r="Y1117" s="18">
        <v>0.25527758905675579</v>
      </c>
      <c r="Z1117" s="18">
        <v>9.0495169324501593E-2</v>
      </c>
      <c r="AA1117" s="18">
        <v>6.3057170778145197E-2</v>
      </c>
      <c r="AB1117" s="18">
        <v>0.30749248493871478</v>
      </c>
      <c r="AC1117" s="18">
        <v>7.5990567298502135E-2</v>
      </c>
      <c r="AD1117" s="18">
        <v>0.130764855489164</v>
      </c>
      <c r="AE1117" s="18">
        <v>0.1421497162863774</v>
      </c>
      <c r="AG1117" s="18">
        <v>0.12642992145720999</v>
      </c>
      <c r="AH1117" s="18">
        <v>0.13855209484452169</v>
      </c>
    </row>
    <row r="1118" spans="2:34" x14ac:dyDescent="0.35">
      <c r="B1118" s="17" t="s">
        <v>316</v>
      </c>
      <c r="C1118" s="18">
        <v>0.1177092177421792</v>
      </c>
      <c r="D1118" s="18">
        <v>0.1201440628697126</v>
      </c>
      <c r="E1118" s="18">
        <v>0.10721919877526311</v>
      </c>
      <c r="G1118" s="18">
        <v>0.1093770216515208</v>
      </c>
      <c r="H1118" s="18">
        <v>0.1398980231912402</v>
      </c>
      <c r="J1118" s="18">
        <v>0.12582946635909059</v>
      </c>
      <c r="K1118" s="18">
        <v>7.9459302448684557E-2</v>
      </c>
      <c r="L1118" s="18">
        <v>0.12825019558152451</v>
      </c>
      <c r="M1118" s="18">
        <v>0.2145833585670063</v>
      </c>
      <c r="N1118" s="18">
        <v>4.6797558399019439E-2</v>
      </c>
      <c r="O1118" s="18">
        <v>0.16021069690030379</v>
      </c>
      <c r="P1118" s="18">
        <v>9.3242500266119216E-2</v>
      </c>
      <c r="Q1118" s="18">
        <v>0.12748938732446519</v>
      </c>
      <c r="R1118" s="18">
        <v>0.14573685675833839</v>
      </c>
      <c r="S1118" s="18">
        <v>0.1078611429685724</v>
      </c>
      <c r="T1118" s="18">
        <v>6.1226263612838637E-2</v>
      </c>
      <c r="U1118" s="18">
        <v>0</v>
      </c>
      <c r="W1118" s="18">
        <v>0.1118340822298162</v>
      </c>
      <c r="X1118" s="18">
        <v>0.1081003227786359</v>
      </c>
      <c r="Y1118" s="18">
        <v>0.11022922220309481</v>
      </c>
      <c r="Z1118" s="18">
        <v>9.183938341855101E-2</v>
      </c>
      <c r="AA1118" s="18">
        <v>0.2003726100089544</v>
      </c>
      <c r="AB1118" s="18">
        <v>0.1013332522665736</v>
      </c>
      <c r="AC1118" s="18">
        <v>0.20509689842699191</v>
      </c>
      <c r="AD1118" s="18">
        <v>0.34360896334371038</v>
      </c>
      <c r="AE1118" s="18">
        <v>0</v>
      </c>
      <c r="AG1118" s="18">
        <v>0.11688101909898579</v>
      </c>
      <c r="AH1118" s="18">
        <v>0.1085805962987039</v>
      </c>
    </row>
    <row r="1119" spans="2:34" x14ac:dyDescent="0.35">
      <c r="B1119" s="17" t="s">
        <v>317</v>
      </c>
      <c r="C1119" s="18">
        <v>9.4047604523132489E-2</v>
      </c>
      <c r="D1119" s="18">
        <v>0.1027140907332508</v>
      </c>
      <c r="E1119" s="18">
        <v>8.6058893011119908E-2</v>
      </c>
      <c r="G1119" s="18">
        <v>8.9804563311191229E-2</v>
      </c>
      <c r="H1119" s="18">
        <v>0.10534690844490011</v>
      </c>
      <c r="J1119" s="18">
        <v>0.1016667409763151</v>
      </c>
      <c r="K1119" s="18">
        <v>0.1696161010481107</v>
      </c>
      <c r="L1119" s="18">
        <v>8.3710372587714965E-2</v>
      </c>
      <c r="M1119" s="18">
        <v>0.10314683043357351</v>
      </c>
      <c r="N1119" s="18">
        <v>8.9306252953012324E-2</v>
      </c>
      <c r="O1119" s="18">
        <v>6.5206944483677018E-2</v>
      </c>
      <c r="P1119" s="18">
        <v>8.7954295108402705E-2</v>
      </c>
      <c r="Q1119" s="18">
        <v>8.4013422486172204E-2</v>
      </c>
      <c r="R1119" s="18">
        <v>5.1764159976584977E-2</v>
      </c>
      <c r="S1119" s="18">
        <v>6.2156449047076491E-2</v>
      </c>
      <c r="T1119" s="18">
        <v>9.5793015010049623E-2</v>
      </c>
      <c r="U1119" s="18">
        <v>0.17795970032761821</v>
      </c>
      <c r="W1119" s="18">
        <v>0.1026697962565019</v>
      </c>
      <c r="X1119" s="18">
        <v>7.4181885741405051E-2</v>
      </c>
      <c r="Y1119" s="18">
        <v>5.9019458291217339E-2</v>
      </c>
      <c r="Z1119" s="18">
        <v>6.88270518269746E-2</v>
      </c>
      <c r="AA1119" s="18">
        <v>7.7540381433912287E-2</v>
      </c>
      <c r="AB1119" s="18">
        <v>5.075017566279711E-2</v>
      </c>
      <c r="AC1119" s="18">
        <v>7.9217392663886277E-2</v>
      </c>
      <c r="AD1119" s="18">
        <v>0.40281294378716581</v>
      </c>
      <c r="AE1119" s="18">
        <v>0.47428156833473201</v>
      </c>
      <c r="AG1119" s="18">
        <v>8.3545904235412624E-2</v>
      </c>
      <c r="AH1119" s="18">
        <v>0.45169744889119912</v>
      </c>
    </row>
    <row r="1120" spans="2:34" x14ac:dyDescent="0.35">
      <c r="B1120" s="17" t="s">
        <v>318</v>
      </c>
      <c r="C1120" s="18">
        <v>9.5316833375210644E-2</v>
      </c>
      <c r="D1120" s="18">
        <v>0.11452285241792461</v>
      </c>
      <c r="E1120" s="18">
        <v>7.2158859653544641E-2</v>
      </c>
      <c r="G1120" s="18">
        <v>7.6281808152198108E-2</v>
      </c>
      <c r="H1120" s="18">
        <v>0.14600748765120991</v>
      </c>
      <c r="J1120" s="18">
        <v>8.441649313871144E-2</v>
      </c>
      <c r="K1120" s="18">
        <v>6.1965198340026333E-2</v>
      </c>
      <c r="L1120" s="18">
        <v>0.14727418052946251</v>
      </c>
      <c r="M1120" s="18">
        <v>0.13307319602985071</v>
      </c>
      <c r="N1120" s="18">
        <v>4.6797558399019439E-2</v>
      </c>
      <c r="O1120" s="18">
        <v>4.7294516682892328E-2</v>
      </c>
      <c r="P1120" s="18">
        <v>8.7536897786979706E-2</v>
      </c>
      <c r="Q1120" s="18">
        <v>6.9748248241948224E-2</v>
      </c>
      <c r="R1120" s="18">
        <v>0.1078990395341974</v>
      </c>
      <c r="S1120" s="18">
        <v>0.15767796929319669</v>
      </c>
      <c r="T1120" s="18">
        <v>0.1116116282762788</v>
      </c>
      <c r="U1120" s="18">
        <v>0</v>
      </c>
      <c r="W1120" s="18">
        <v>6.0812351035079697E-2</v>
      </c>
      <c r="X1120" s="18">
        <v>9.3492183685686472E-2</v>
      </c>
      <c r="Y1120" s="18">
        <v>0.153316785943479</v>
      </c>
      <c r="Z1120" s="18">
        <v>6.4673299051604155E-2</v>
      </c>
      <c r="AA1120" s="18">
        <v>0.14394938105384569</v>
      </c>
      <c r="AB1120" s="18">
        <v>0.15057819012581411</v>
      </c>
      <c r="AC1120" s="18">
        <v>0.1209327360283554</v>
      </c>
      <c r="AD1120" s="18">
        <v>0</v>
      </c>
      <c r="AE1120" s="18">
        <v>0.26641834379525492</v>
      </c>
      <c r="AG1120" s="18">
        <v>9.1396553418767873E-2</v>
      </c>
      <c r="AH1120" s="18">
        <v>0.18223002008943401</v>
      </c>
    </row>
    <row r="1121" spans="2:34" x14ac:dyDescent="0.35">
      <c r="B1121" s="17" t="s">
        <v>319</v>
      </c>
      <c r="C1121" s="18">
        <v>0</v>
      </c>
      <c r="D1121" s="18">
        <v>0</v>
      </c>
      <c r="E1121" s="18">
        <v>0</v>
      </c>
      <c r="G1121" s="18">
        <v>0</v>
      </c>
      <c r="H1121" s="18">
        <v>0</v>
      </c>
      <c r="J1121" s="18">
        <v>0</v>
      </c>
      <c r="K1121" s="18">
        <v>0</v>
      </c>
      <c r="L1121" s="18">
        <v>0</v>
      </c>
      <c r="M1121" s="18">
        <v>0</v>
      </c>
      <c r="N1121" s="18">
        <v>0</v>
      </c>
      <c r="O1121" s="18">
        <v>0</v>
      </c>
      <c r="P1121" s="18">
        <v>0</v>
      </c>
      <c r="Q1121" s="18">
        <v>0</v>
      </c>
      <c r="R1121" s="18">
        <v>0</v>
      </c>
      <c r="S1121" s="18">
        <v>0</v>
      </c>
      <c r="T1121" s="18">
        <v>0</v>
      </c>
      <c r="U1121" s="18">
        <v>0</v>
      </c>
      <c r="W1121" s="18">
        <v>0</v>
      </c>
      <c r="X1121" s="18">
        <v>0</v>
      </c>
      <c r="Y1121" s="18">
        <v>0</v>
      </c>
      <c r="Z1121" s="18">
        <v>0</v>
      </c>
      <c r="AA1121" s="18">
        <v>0</v>
      </c>
      <c r="AB1121" s="18">
        <v>0</v>
      </c>
      <c r="AC1121" s="18">
        <v>0</v>
      </c>
      <c r="AD1121" s="18">
        <v>0</v>
      </c>
      <c r="AE1121" s="18">
        <v>0</v>
      </c>
      <c r="AG1121" s="18">
        <v>0</v>
      </c>
      <c r="AH1121" s="18">
        <v>0</v>
      </c>
    </row>
    <row r="1123" spans="2:34" ht="29" x14ac:dyDescent="0.35">
      <c r="B1123" s="14" t="s">
        <v>251</v>
      </c>
    </row>
    <row r="1124" spans="2:34" x14ac:dyDescent="0.35">
      <c r="B1124" s="15" t="s">
        <v>18</v>
      </c>
    </row>
    <row r="1125" spans="2:34" x14ac:dyDescent="0.35">
      <c r="B1125" s="11" t="s">
        <v>59</v>
      </c>
      <c r="C1125" s="16">
        <v>501</v>
      </c>
      <c r="D1125" s="16">
        <v>264</v>
      </c>
      <c r="E1125" s="16">
        <v>233</v>
      </c>
      <c r="G1125" s="16">
        <v>355</v>
      </c>
      <c r="H1125" s="16">
        <v>146</v>
      </c>
      <c r="J1125" s="16">
        <v>48</v>
      </c>
      <c r="K1125" s="16">
        <v>37</v>
      </c>
      <c r="L1125" s="16">
        <v>103</v>
      </c>
      <c r="M1125" s="16">
        <v>43</v>
      </c>
      <c r="N1125" s="16">
        <v>21</v>
      </c>
      <c r="O1125" s="16">
        <v>39</v>
      </c>
      <c r="P1125" s="16">
        <v>59</v>
      </c>
      <c r="Q1125" s="16">
        <v>39</v>
      </c>
      <c r="R1125" s="16">
        <v>54</v>
      </c>
      <c r="S1125" s="16">
        <v>19</v>
      </c>
      <c r="T1125" s="16">
        <v>29</v>
      </c>
      <c r="U1125" s="16">
        <v>10</v>
      </c>
      <c r="W1125" s="16">
        <v>217</v>
      </c>
      <c r="X1125" s="16">
        <v>72</v>
      </c>
      <c r="Y1125" s="16">
        <v>67</v>
      </c>
      <c r="Z1125" s="16">
        <v>52</v>
      </c>
      <c r="AA1125" s="16">
        <v>28</v>
      </c>
      <c r="AB1125" s="16">
        <v>18</v>
      </c>
      <c r="AC1125" s="16">
        <v>24</v>
      </c>
      <c r="AD1125" s="16">
        <v>6</v>
      </c>
      <c r="AE1125" s="16">
        <v>14</v>
      </c>
      <c r="AG1125" s="16">
        <v>478</v>
      </c>
      <c r="AH1125" s="16">
        <v>20</v>
      </c>
    </row>
    <row r="1126" spans="2:34" x14ac:dyDescent="0.35">
      <c r="B1126" s="12" t="s">
        <v>60</v>
      </c>
      <c r="C1126" s="16">
        <v>504</v>
      </c>
      <c r="D1126" s="16">
        <v>262</v>
      </c>
      <c r="E1126" s="16">
        <v>238</v>
      </c>
      <c r="G1126" s="16">
        <v>366</v>
      </c>
      <c r="H1126" s="16">
        <v>138</v>
      </c>
      <c r="J1126" s="16">
        <v>39</v>
      </c>
      <c r="K1126" s="16">
        <v>51</v>
      </c>
      <c r="L1126" s="16">
        <v>91</v>
      </c>
      <c r="M1126" s="16">
        <v>36</v>
      </c>
      <c r="N1126" s="16">
        <v>16</v>
      </c>
      <c r="O1126" s="16">
        <v>49</v>
      </c>
      <c r="P1126" s="16">
        <v>78</v>
      </c>
      <c r="Q1126" s="16">
        <v>37</v>
      </c>
      <c r="R1126" s="16">
        <v>45</v>
      </c>
      <c r="S1126" s="16">
        <v>14</v>
      </c>
      <c r="T1126" s="16">
        <v>32</v>
      </c>
      <c r="U1126" s="16">
        <v>13</v>
      </c>
      <c r="W1126" s="16">
        <v>216</v>
      </c>
      <c r="X1126" s="16">
        <v>88</v>
      </c>
      <c r="Y1126" s="16">
        <v>79</v>
      </c>
      <c r="Z1126" s="16">
        <v>45</v>
      </c>
      <c r="AA1126" s="16">
        <v>24</v>
      </c>
      <c r="AB1126" s="16">
        <v>15</v>
      </c>
      <c r="AC1126" s="16">
        <v>19</v>
      </c>
      <c r="AD1126" s="16">
        <v>5</v>
      </c>
      <c r="AE1126" s="16">
        <v>10</v>
      </c>
      <c r="AG1126" s="16">
        <v>486</v>
      </c>
      <c r="AH1126" s="16">
        <v>15</v>
      </c>
    </row>
    <row r="1127" spans="2:34" ht="58" x14ac:dyDescent="0.35">
      <c r="B1127" s="17" t="s">
        <v>327</v>
      </c>
      <c r="C1127" s="18">
        <v>0.35354740853156569</v>
      </c>
      <c r="D1127" s="18">
        <v>0.3382163363165791</v>
      </c>
      <c r="E1127" s="18">
        <v>0.36861979440358422</v>
      </c>
      <c r="G1127" s="18">
        <v>0.3329645789064628</v>
      </c>
      <c r="H1127" s="18">
        <v>0.40835989700079622</v>
      </c>
      <c r="J1127" s="18">
        <v>0.34451749248595431</v>
      </c>
      <c r="K1127" s="18">
        <v>0.34232419040835471</v>
      </c>
      <c r="L1127" s="18">
        <v>0.32249390404646172</v>
      </c>
      <c r="M1127" s="18">
        <v>0.37275589450904101</v>
      </c>
      <c r="N1127" s="18">
        <v>0.35806929605781618</v>
      </c>
      <c r="O1127" s="18">
        <v>0.32204266950823368</v>
      </c>
      <c r="P1127" s="18">
        <v>0.38987463762818658</v>
      </c>
      <c r="Q1127" s="18">
        <v>0.4311609437080241</v>
      </c>
      <c r="R1127" s="18">
        <v>0.32976796009715159</v>
      </c>
      <c r="S1127" s="18">
        <v>0.48126139819891389</v>
      </c>
      <c r="T1127" s="18">
        <v>0.32956653062463082</v>
      </c>
      <c r="U1127" s="18">
        <v>0.26693955049142731</v>
      </c>
      <c r="W1127" s="18">
        <v>0.31987271753961433</v>
      </c>
      <c r="X1127" s="18">
        <v>0.33662585875788908</v>
      </c>
      <c r="Y1127" s="18">
        <v>0.32496710175360149</v>
      </c>
      <c r="Z1127" s="18">
        <v>0.34997173798693437</v>
      </c>
      <c r="AA1127" s="18">
        <v>0.43213815281936963</v>
      </c>
      <c r="AB1127" s="18">
        <v>0.58567991533705255</v>
      </c>
      <c r="AC1127" s="18">
        <v>0.57333465131479577</v>
      </c>
      <c r="AD1127" s="18">
        <v>0.87718676262004025</v>
      </c>
      <c r="AE1127" s="18">
        <v>0.36299378151359502</v>
      </c>
      <c r="AG1127" s="18">
        <v>0.3502591196018161</v>
      </c>
      <c r="AH1127" s="18">
        <v>0.52547900878427645</v>
      </c>
    </row>
    <row r="1128" spans="2:34" ht="58" x14ac:dyDescent="0.35">
      <c r="B1128" s="17" t="s">
        <v>328</v>
      </c>
      <c r="C1128" s="18">
        <v>0.34213858481897158</v>
      </c>
      <c r="D1128" s="18">
        <v>0.33765227649256557</v>
      </c>
      <c r="E1128" s="18">
        <v>0.34955961522299223</v>
      </c>
      <c r="G1128" s="18">
        <v>0.32761901883048988</v>
      </c>
      <c r="H1128" s="18">
        <v>0.38080448051055621</v>
      </c>
      <c r="J1128" s="18">
        <v>0.26631813768393953</v>
      </c>
      <c r="K1128" s="18">
        <v>0.1753561137977529</v>
      </c>
      <c r="L1128" s="18">
        <v>0.34285992525358522</v>
      </c>
      <c r="M1128" s="18">
        <v>0.35278000928342551</v>
      </c>
      <c r="N1128" s="18">
        <v>0.64272058325732129</v>
      </c>
      <c r="O1128" s="18">
        <v>0.35753433967845227</v>
      </c>
      <c r="P1128" s="18">
        <v>0.4335080145281332</v>
      </c>
      <c r="Q1128" s="18">
        <v>0.38654301282322762</v>
      </c>
      <c r="R1128" s="18">
        <v>0.2919301428730105</v>
      </c>
      <c r="S1128" s="18">
        <v>0.26553911226176907</v>
      </c>
      <c r="T1128" s="18">
        <v>0.31901627156260709</v>
      </c>
      <c r="U1128" s="18">
        <v>0.40000000000000008</v>
      </c>
      <c r="W1128" s="18">
        <v>0.36170986200294558</v>
      </c>
      <c r="X1128" s="18">
        <v>0.27573888413158459</v>
      </c>
      <c r="Y1128" s="18">
        <v>0.38623632809996411</v>
      </c>
      <c r="Z1128" s="18">
        <v>0.21560927344514319</v>
      </c>
      <c r="AA1128" s="18">
        <v>0.42229669470262649</v>
      </c>
      <c r="AB1128" s="18">
        <v>0.46775365557402471</v>
      </c>
      <c r="AC1128" s="18">
        <v>0.32950740717798782</v>
      </c>
      <c r="AD1128" s="18">
        <v>0.43322168222680169</v>
      </c>
      <c r="AE1128" s="18">
        <v>0.41218985777253159</v>
      </c>
      <c r="AG1128" s="18">
        <v>0.34172449711985758</v>
      </c>
      <c r="AH1128" s="18">
        <v>0.41883592433107492</v>
      </c>
    </row>
    <row r="1129" spans="2:34" ht="43.5" x14ac:dyDescent="0.35">
      <c r="B1129" s="17" t="s">
        <v>329</v>
      </c>
      <c r="C1129" s="18">
        <v>0.21221661000751879</v>
      </c>
      <c r="D1129" s="18">
        <v>0.2334108625277119</v>
      </c>
      <c r="E1129" s="18">
        <v>0.19238642872987469</v>
      </c>
      <c r="G1129" s="18">
        <v>0.1628607752347202</v>
      </c>
      <c r="H1129" s="18">
        <v>0.34365218877137621</v>
      </c>
      <c r="J1129" s="18">
        <v>7.2603324153306337E-2</v>
      </c>
      <c r="K1129" s="18">
        <v>0.34962265785861102</v>
      </c>
      <c r="L1129" s="18">
        <v>0.26088868329013931</v>
      </c>
      <c r="M1129" s="18">
        <v>0.16282320550420529</v>
      </c>
      <c r="N1129" s="18">
        <v>0.2289044489782921</v>
      </c>
      <c r="O1129" s="18">
        <v>0.14531229293382891</v>
      </c>
      <c r="P1129" s="18">
        <v>0.23024126808493531</v>
      </c>
      <c r="Q1129" s="18">
        <v>0.1639544202397859</v>
      </c>
      <c r="R1129" s="18">
        <v>0.18826055586522319</v>
      </c>
      <c r="S1129" s="18">
        <v>0.26553911226176907</v>
      </c>
      <c r="T1129" s="18">
        <v>0.20184251061123129</v>
      </c>
      <c r="U1129" s="18">
        <v>0.2</v>
      </c>
      <c r="W1129" s="18">
        <v>0.12188919704811479</v>
      </c>
      <c r="X1129" s="18">
        <v>0.22874550690073681</v>
      </c>
      <c r="Y1129" s="18">
        <v>0.22831639126926631</v>
      </c>
      <c r="Z1129" s="18">
        <v>0.36926039534963567</v>
      </c>
      <c r="AA1129" s="18">
        <v>0.208245894279556</v>
      </c>
      <c r="AB1129" s="18">
        <v>0.38038148453951998</v>
      </c>
      <c r="AC1129" s="18">
        <v>0.4543498986257285</v>
      </c>
      <c r="AD1129" s="18">
        <v>0.66057592150663924</v>
      </c>
      <c r="AE1129" s="18">
        <v>0.33092794586585761</v>
      </c>
      <c r="AG1129" s="18">
        <v>0.20654903830008109</v>
      </c>
      <c r="AH1129" s="18">
        <v>0.43509686339183262</v>
      </c>
    </row>
    <row r="1130" spans="2:34" ht="58" x14ac:dyDescent="0.35">
      <c r="B1130" s="17" t="s">
        <v>330</v>
      </c>
      <c r="C1130" s="18">
        <v>0.32676414158690859</v>
      </c>
      <c r="D1130" s="18">
        <v>0.35862399519615551</v>
      </c>
      <c r="E1130" s="18">
        <v>0.29349546808449772</v>
      </c>
      <c r="G1130" s="18">
        <v>0.27881399813838709</v>
      </c>
      <c r="H1130" s="18">
        <v>0.45445633613651459</v>
      </c>
      <c r="J1130" s="18">
        <v>0.32879217776326303</v>
      </c>
      <c r="K1130" s="18">
        <v>0.35117932758369202</v>
      </c>
      <c r="L1130" s="18">
        <v>0.42843525973143293</v>
      </c>
      <c r="M1130" s="18">
        <v>0.33974177078055462</v>
      </c>
      <c r="N1130" s="18">
        <v>0.25939543609961307</v>
      </c>
      <c r="O1130" s="18">
        <v>0.31227741476673437</v>
      </c>
      <c r="P1130" s="18">
        <v>0.36224633741470752</v>
      </c>
      <c r="Q1130" s="18">
        <v>0.22532268048292869</v>
      </c>
      <c r="R1130" s="18">
        <v>0.27479158839411388</v>
      </c>
      <c r="S1130" s="18">
        <v>0.35283636770163229</v>
      </c>
      <c r="T1130" s="18">
        <v>0.21766112387746051</v>
      </c>
      <c r="U1130" s="18">
        <v>0.11102014983619091</v>
      </c>
      <c r="W1130" s="18">
        <v>0.18101210746385921</v>
      </c>
      <c r="X1130" s="18">
        <v>0.37528123627128812</v>
      </c>
      <c r="Y1130" s="18">
        <v>0.38364571742359221</v>
      </c>
      <c r="Z1130" s="18">
        <v>0.36443212046194501</v>
      </c>
      <c r="AA1130" s="18">
        <v>0.50698448775638982</v>
      </c>
      <c r="AB1130" s="18">
        <v>0.48735713867759223</v>
      </c>
      <c r="AC1130" s="18">
        <v>0.91835724427022003</v>
      </c>
      <c r="AD1130" s="18">
        <v>0.33942407849336059</v>
      </c>
      <c r="AE1130" s="18">
        <v>0.60873928496637009</v>
      </c>
      <c r="AG1130" s="18">
        <v>0.32077131711676299</v>
      </c>
      <c r="AH1130" s="18">
        <v>0.52363555127273864</v>
      </c>
    </row>
    <row r="1131" spans="2:34" ht="58" x14ac:dyDescent="0.35">
      <c r="B1131" s="17" t="s">
        <v>331</v>
      </c>
      <c r="C1131" s="18">
        <v>0.22467617710776819</v>
      </c>
      <c r="D1131" s="18">
        <v>0.238681659822396</v>
      </c>
      <c r="E1131" s="18">
        <v>0.21296570432385231</v>
      </c>
      <c r="G1131" s="18">
        <v>0.2107567278263901</v>
      </c>
      <c r="H1131" s="18">
        <v>0.26174394996165562</v>
      </c>
      <c r="J1131" s="18">
        <v>0.27513097486145882</v>
      </c>
      <c r="K1131" s="18">
        <v>0.14706888896189241</v>
      </c>
      <c r="L1131" s="18">
        <v>0.2352373410115195</v>
      </c>
      <c r="M1131" s="18">
        <v>0.1829998317998211</v>
      </c>
      <c r="N1131" s="18">
        <v>0.28851419398176198</v>
      </c>
      <c r="O1131" s="18">
        <v>0.22949122791362339</v>
      </c>
      <c r="P1131" s="18">
        <v>0.183005316719729</v>
      </c>
      <c r="Q1131" s="18">
        <v>0.2812510580525856</v>
      </c>
      <c r="R1131" s="18">
        <v>0.32842260620918612</v>
      </c>
      <c r="S1131" s="18">
        <v>0.124312898094153</v>
      </c>
      <c r="T1131" s="18">
        <v>0.24478642243683069</v>
      </c>
      <c r="U1131" s="18">
        <v>0.11102014983619091</v>
      </c>
      <c r="W1131" s="18">
        <v>0.15009397020385809</v>
      </c>
      <c r="X1131" s="18">
        <v>0.2238185549937961</v>
      </c>
      <c r="Y1131" s="18">
        <v>0.27270471341161812</v>
      </c>
      <c r="Z1131" s="18">
        <v>0.32397148111932522</v>
      </c>
      <c r="AA1131" s="18">
        <v>0.15768623255038919</v>
      </c>
      <c r="AB1131" s="18">
        <v>0.41360733720217829</v>
      </c>
      <c r="AC1131" s="18">
        <v>0.29306968418814838</v>
      </c>
      <c r="AD1131" s="18">
        <v>0.5298110660174753</v>
      </c>
      <c r="AE1131" s="18">
        <v>0.49500617365745869</v>
      </c>
      <c r="AG1131" s="18">
        <v>0.21334912550191931</v>
      </c>
      <c r="AH1131" s="18">
        <v>0.5060045362431943</v>
      </c>
    </row>
    <row r="1132" spans="2:34" x14ac:dyDescent="0.35">
      <c r="B1132" s="17" t="s">
        <v>332</v>
      </c>
      <c r="C1132" s="18">
        <v>0.25384870411348498</v>
      </c>
      <c r="D1132" s="18">
        <v>0.23209158285844611</v>
      </c>
      <c r="E1132" s="18">
        <v>0.27671421381680311</v>
      </c>
      <c r="G1132" s="18">
        <v>0.30217590795721189</v>
      </c>
      <c r="H1132" s="18">
        <v>0.12515239016237609</v>
      </c>
      <c r="J1132" s="18">
        <v>0.38035486518608558</v>
      </c>
      <c r="K1132" s="18">
        <v>0.30325097350164398</v>
      </c>
      <c r="L1132" s="18">
        <v>0.20735898405405559</v>
      </c>
      <c r="M1132" s="18">
        <v>0.34785729566685752</v>
      </c>
      <c r="N1132" s="18">
        <v>9.3595116798038877E-2</v>
      </c>
      <c r="O1132" s="18">
        <v>0.26905488760077861</v>
      </c>
      <c r="P1132" s="18">
        <v>0.2945518988481633</v>
      </c>
      <c r="Q1132" s="18">
        <v>0.1788919880852721</v>
      </c>
      <c r="R1132" s="18">
        <v>0.2472135716306198</v>
      </c>
      <c r="S1132" s="18">
        <v>0.15767796929319669</v>
      </c>
      <c r="T1132" s="18">
        <v>0.16492858525600279</v>
      </c>
      <c r="U1132" s="18">
        <v>0.2</v>
      </c>
      <c r="W1132" s="18">
        <v>0.38132100870736307</v>
      </c>
      <c r="X1132" s="18">
        <v>0.31494007827584541</v>
      </c>
      <c r="Y1132" s="18">
        <v>0.1131026353256812</v>
      </c>
      <c r="Z1132" s="18">
        <v>0.1191773035997742</v>
      </c>
      <c r="AA1132" s="18">
        <v>6.4789386883508049E-2</v>
      </c>
      <c r="AB1132" s="18">
        <v>5.2255413466353692E-2</v>
      </c>
      <c r="AC1132" s="18">
        <v>0</v>
      </c>
      <c r="AD1132" s="18">
        <v>0</v>
      </c>
      <c r="AE1132" s="18">
        <v>0.1134768089124893</v>
      </c>
      <c r="AG1132" s="18">
        <v>0.26073702802719789</v>
      </c>
      <c r="AH1132" s="18">
        <v>7.7618083174106442E-2</v>
      </c>
    </row>
    <row r="1134" spans="2:34" ht="58" x14ac:dyDescent="0.35">
      <c r="B1134" s="14" t="s">
        <v>333</v>
      </c>
    </row>
    <row r="1135" spans="2:34" x14ac:dyDescent="0.35">
      <c r="B1135" s="15" t="s">
        <v>18</v>
      </c>
    </row>
    <row r="1136" spans="2:34" x14ac:dyDescent="0.35">
      <c r="B1136" s="11" t="s">
        <v>59</v>
      </c>
      <c r="C1136" s="16">
        <v>501</v>
      </c>
      <c r="D1136" s="16">
        <v>264</v>
      </c>
      <c r="E1136" s="16">
        <v>233</v>
      </c>
      <c r="G1136" s="16">
        <v>355</v>
      </c>
      <c r="H1136" s="16">
        <v>146</v>
      </c>
      <c r="J1136" s="16">
        <v>48</v>
      </c>
      <c r="K1136" s="16">
        <v>37</v>
      </c>
      <c r="L1136" s="16">
        <v>103</v>
      </c>
      <c r="M1136" s="16">
        <v>43</v>
      </c>
      <c r="N1136" s="16">
        <v>21</v>
      </c>
      <c r="O1136" s="16">
        <v>39</v>
      </c>
      <c r="P1136" s="16">
        <v>59</v>
      </c>
      <c r="Q1136" s="16">
        <v>39</v>
      </c>
      <c r="R1136" s="16">
        <v>54</v>
      </c>
      <c r="S1136" s="16">
        <v>19</v>
      </c>
      <c r="T1136" s="16">
        <v>29</v>
      </c>
      <c r="U1136" s="16">
        <v>10</v>
      </c>
      <c r="W1136" s="16">
        <v>217</v>
      </c>
      <c r="X1136" s="16">
        <v>72</v>
      </c>
      <c r="Y1136" s="16">
        <v>67</v>
      </c>
      <c r="Z1136" s="16">
        <v>52</v>
      </c>
      <c r="AA1136" s="16">
        <v>28</v>
      </c>
      <c r="AB1136" s="16">
        <v>18</v>
      </c>
      <c r="AC1136" s="16">
        <v>24</v>
      </c>
      <c r="AD1136" s="16">
        <v>6</v>
      </c>
      <c r="AE1136" s="16">
        <v>14</v>
      </c>
      <c r="AG1136" s="16">
        <v>478</v>
      </c>
      <c r="AH1136" s="16">
        <v>20</v>
      </c>
    </row>
    <row r="1137" spans="2:34" x14ac:dyDescent="0.35">
      <c r="B1137" s="12" t="s">
        <v>60</v>
      </c>
      <c r="C1137" s="16">
        <v>504</v>
      </c>
      <c r="D1137" s="16">
        <v>262</v>
      </c>
      <c r="E1137" s="16">
        <v>238</v>
      </c>
      <c r="G1137" s="16">
        <v>366</v>
      </c>
      <c r="H1137" s="16">
        <v>138</v>
      </c>
      <c r="J1137" s="16">
        <v>39</v>
      </c>
      <c r="K1137" s="16">
        <v>51</v>
      </c>
      <c r="L1137" s="16">
        <v>91</v>
      </c>
      <c r="M1137" s="16">
        <v>36</v>
      </c>
      <c r="N1137" s="16">
        <v>16</v>
      </c>
      <c r="O1137" s="16">
        <v>49</v>
      </c>
      <c r="P1137" s="16">
        <v>78</v>
      </c>
      <c r="Q1137" s="16">
        <v>37</v>
      </c>
      <c r="R1137" s="16">
        <v>45</v>
      </c>
      <c r="S1137" s="16">
        <v>14</v>
      </c>
      <c r="T1137" s="16">
        <v>32</v>
      </c>
      <c r="U1137" s="16">
        <v>13</v>
      </c>
      <c r="W1137" s="16">
        <v>216</v>
      </c>
      <c r="X1137" s="16">
        <v>88</v>
      </c>
      <c r="Y1137" s="16">
        <v>79</v>
      </c>
      <c r="Z1137" s="16">
        <v>45</v>
      </c>
      <c r="AA1137" s="16">
        <v>24</v>
      </c>
      <c r="AB1137" s="16">
        <v>15</v>
      </c>
      <c r="AC1137" s="16">
        <v>19</v>
      </c>
      <c r="AD1137" s="16">
        <v>5</v>
      </c>
      <c r="AE1137" s="16">
        <v>10</v>
      </c>
      <c r="AG1137" s="16">
        <v>486</v>
      </c>
      <c r="AH1137" s="16">
        <v>15</v>
      </c>
    </row>
    <row r="1138" spans="2:34" x14ac:dyDescent="0.35">
      <c r="B1138" s="17" t="s">
        <v>68</v>
      </c>
      <c r="C1138" s="18">
        <v>0.46945649167163911</v>
      </c>
      <c r="D1138" s="18">
        <v>0.45874367527275972</v>
      </c>
      <c r="E1138" s="18">
        <v>0.48541083073974939</v>
      </c>
      <c r="G1138" s="18">
        <v>0.44043516534812199</v>
      </c>
      <c r="H1138" s="18">
        <v>0.54674086624225149</v>
      </c>
      <c r="J1138" s="18">
        <v>0.50040357733997809</v>
      </c>
      <c r="K1138" s="18">
        <v>0.43522642299728359</v>
      </c>
      <c r="L1138" s="18">
        <v>0.45396073431962808</v>
      </c>
      <c r="M1138" s="18">
        <v>0.40454160053775501</v>
      </c>
      <c r="N1138" s="18">
        <v>0.47485554347543191</v>
      </c>
      <c r="O1138" s="18">
        <v>0.56707714503282269</v>
      </c>
      <c r="P1138" s="18">
        <v>0.54833254747418414</v>
      </c>
      <c r="Q1138" s="18">
        <v>0.4128152962268829</v>
      </c>
      <c r="R1138" s="18">
        <v>0.48704845481157572</v>
      </c>
      <c r="S1138" s="18">
        <v>0.35648693915687829</v>
      </c>
      <c r="T1138" s="18">
        <v>0.42243002076992781</v>
      </c>
      <c r="U1138" s="18">
        <v>0.28897985016380912</v>
      </c>
      <c r="W1138" s="18">
        <v>0.40566437640569242</v>
      </c>
      <c r="X1138" s="18">
        <v>0.4962032411466144</v>
      </c>
      <c r="Y1138" s="18">
        <v>0.49631040710686047</v>
      </c>
      <c r="Z1138" s="18">
        <v>0.42845467926624831</v>
      </c>
      <c r="AA1138" s="18">
        <v>0.69112745897319106</v>
      </c>
      <c r="AB1138" s="18">
        <v>0.54192932493547108</v>
      </c>
      <c r="AC1138" s="18">
        <v>0.50667918221852626</v>
      </c>
      <c r="AD1138" s="18">
        <v>0.68679977509592549</v>
      </c>
      <c r="AE1138" s="18">
        <v>0.70873198295943418</v>
      </c>
      <c r="AG1138" s="18">
        <v>0.46140147745494919</v>
      </c>
      <c r="AH1138" s="18">
        <v>0.70180139481413983</v>
      </c>
    </row>
    <row r="1139" spans="2:34" ht="29" x14ac:dyDescent="0.35">
      <c r="B1139" s="17" t="s">
        <v>334</v>
      </c>
      <c r="C1139" s="18">
        <v>0.1926082767230933</v>
      </c>
      <c r="D1139" s="18">
        <v>0.2270566925375796</v>
      </c>
      <c r="E1139" s="18">
        <v>0.15338717306632521</v>
      </c>
      <c r="G1139" s="18">
        <v>0.16623944794407411</v>
      </c>
      <c r="H1139" s="18">
        <v>0.26282899708674851</v>
      </c>
      <c r="J1139" s="18">
        <v>0.21940379546379959</v>
      </c>
      <c r="K1139" s="18">
        <v>0.1583318194359872</v>
      </c>
      <c r="L1139" s="18">
        <v>0.2363995011014744</v>
      </c>
      <c r="M1139" s="18">
        <v>0.20888062742698579</v>
      </c>
      <c r="N1139" s="18">
        <v>0.1275804885926079</v>
      </c>
      <c r="O1139" s="18">
        <v>9.8017776250936578E-2</v>
      </c>
      <c r="P1139" s="18">
        <v>0.13846716100313211</v>
      </c>
      <c r="Q1139" s="18">
        <v>0.2173960445604147</v>
      </c>
      <c r="R1139" s="18">
        <v>0.2245638010335671</v>
      </c>
      <c r="S1139" s="18">
        <v>0.34460887738230872</v>
      </c>
      <c r="T1139" s="18">
        <v>0.1116116282762788</v>
      </c>
      <c r="U1139" s="18">
        <v>0.51102014983619093</v>
      </c>
      <c r="W1139" s="18">
        <v>0.14968224875670821</v>
      </c>
      <c r="X1139" s="18">
        <v>0.17638367324414561</v>
      </c>
      <c r="Y1139" s="18">
        <v>0.19156321911759339</v>
      </c>
      <c r="Z1139" s="18">
        <v>0.35036331871051329</v>
      </c>
      <c r="AA1139" s="18">
        <v>0.1112651549034339</v>
      </c>
      <c r="AB1139" s="18">
        <v>0.40184519658925388</v>
      </c>
      <c r="AC1139" s="18">
        <v>0.33876105605514628</v>
      </c>
      <c r="AD1139" s="18">
        <v>0.31320022490407451</v>
      </c>
      <c r="AE1139" s="18">
        <v>0.17411764545693009</v>
      </c>
      <c r="AG1139" s="18">
        <v>0.1929220021244793</v>
      </c>
      <c r="AH1139" s="18">
        <v>0.2180678068967721</v>
      </c>
    </row>
    <row r="1140" spans="2:34" x14ac:dyDescent="0.35">
      <c r="B1140" s="17" t="s">
        <v>335</v>
      </c>
      <c r="C1140" s="18">
        <v>0.26921497458828458</v>
      </c>
      <c r="D1140" s="18">
        <v>0.24826183074724359</v>
      </c>
      <c r="E1140" s="18">
        <v>0.29356070794806788</v>
      </c>
      <c r="G1140" s="18">
        <v>0.31753692997715421</v>
      </c>
      <c r="H1140" s="18">
        <v>0.14053263737781749</v>
      </c>
      <c r="J1140" s="18">
        <v>0.17480312000808801</v>
      </c>
      <c r="K1140" s="18">
        <v>0.34447655922670278</v>
      </c>
      <c r="L1140" s="18">
        <v>0.21721442453406081</v>
      </c>
      <c r="M1140" s="18">
        <v>0.36436544918528391</v>
      </c>
      <c r="N1140" s="18">
        <v>0.35076640953294058</v>
      </c>
      <c r="O1140" s="18">
        <v>0.2568357250245567</v>
      </c>
      <c r="P1140" s="18">
        <v>0.2412510731007485</v>
      </c>
      <c r="Q1140" s="18">
        <v>0.36978865921270199</v>
      </c>
      <c r="R1140" s="18">
        <v>0.21057685461236519</v>
      </c>
      <c r="S1140" s="18">
        <v>0.20749479561782111</v>
      </c>
      <c r="T1140" s="18">
        <v>0.37280108233760501</v>
      </c>
      <c r="U1140" s="18">
        <v>0.2</v>
      </c>
      <c r="W1140" s="18">
        <v>0.36568593732788979</v>
      </c>
      <c r="X1140" s="18">
        <v>0.21257989433661301</v>
      </c>
      <c r="Y1140" s="18">
        <v>0.27937840421384053</v>
      </c>
      <c r="Z1140" s="18">
        <v>0.18168569289491049</v>
      </c>
      <c r="AA1140" s="18">
        <v>0.1008286813893665</v>
      </c>
      <c r="AB1140" s="18">
        <v>5.6225478475275023E-2</v>
      </c>
      <c r="AC1140" s="18">
        <v>0.1165644780770763</v>
      </c>
      <c r="AD1140" s="18">
        <v>0</v>
      </c>
      <c r="AE1140" s="18">
        <v>0.11715037158363539</v>
      </c>
      <c r="AG1140" s="18">
        <v>0.27444297501051201</v>
      </c>
      <c r="AH1140" s="18">
        <v>8.0130798289088215E-2</v>
      </c>
    </row>
    <row r="1141" spans="2:34" x14ac:dyDescent="0.35">
      <c r="B1141" s="17" t="s">
        <v>336</v>
      </c>
      <c r="C1141" s="18">
        <v>6.8720257016983075E-2</v>
      </c>
      <c r="D1141" s="18">
        <v>6.5937801442417149E-2</v>
      </c>
      <c r="E1141" s="18">
        <v>6.7641288245857578E-2</v>
      </c>
      <c r="G1141" s="18">
        <v>7.5788456730649767E-2</v>
      </c>
      <c r="H1141" s="18">
        <v>4.9897499293182643E-2</v>
      </c>
      <c r="J1141" s="18">
        <v>0.10538950718813429</v>
      </c>
      <c r="K1141" s="18">
        <v>6.1965198340026333E-2</v>
      </c>
      <c r="L1141" s="18">
        <v>9.2425340044836407E-2</v>
      </c>
      <c r="M1141" s="18">
        <v>2.2212322849975191E-2</v>
      </c>
      <c r="N1141" s="18">
        <v>4.6797558399019439E-2</v>
      </c>
      <c r="O1141" s="18">
        <v>7.8069353691683607E-2</v>
      </c>
      <c r="P1141" s="18">
        <v>7.1949218421935274E-2</v>
      </c>
      <c r="Q1141" s="18">
        <v>0</v>
      </c>
      <c r="R1141" s="18">
        <v>7.781088954249174E-2</v>
      </c>
      <c r="S1141" s="18">
        <v>9.1409387842991727E-2</v>
      </c>
      <c r="T1141" s="18">
        <v>9.3157268616188504E-2</v>
      </c>
      <c r="U1141" s="18">
        <v>0</v>
      </c>
      <c r="W1141" s="18">
        <v>7.8967437509709568E-2</v>
      </c>
      <c r="X1141" s="18">
        <v>0.1148331912726272</v>
      </c>
      <c r="Y1141" s="18">
        <v>3.2747969561705732E-2</v>
      </c>
      <c r="Z1141" s="18">
        <v>3.9496309128328078E-2</v>
      </c>
      <c r="AA1141" s="18">
        <v>9.6778704734008444E-2</v>
      </c>
      <c r="AB1141" s="18">
        <v>0</v>
      </c>
      <c r="AC1141" s="18">
        <v>3.7995283649251067E-2</v>
      </c>
      <c r="AD1141" s="18">
        <v>0</v>
      </c>
      <c r="AE1141" s="18">
        <v>0</v>
      </c>
      <c r="AG1141" s="18">
        <v>7.1233545410059468E-2</v>
      </c>
      <c r="AH1141" s="18">
        <v>0</v>
      </c>
    </row>
    <row r="1143" spans="2:34" ht="58" x14ac:dyDescent="0.35">
      <c r="B1143" s="14" t="s">
        <v>337</v>
      </c>
    </row>
    <row r="1144" spans="2:34" x14ac:dyDescent="0.35">
      <c r="B1144" s="15" t="s">
        <v>18</v>
      </c>
    </row>
    <row r="1145" spans="2:34" x14ac:dyDescent="0.35">
      <c r="B1145" s="11" t="s">
        <v>59</v>
      </c>
      <c r="C1145" s="16">
        <v>501</v>
      </c>
      <c r="D1145" s="16">
        <v>264</v>
      </c>
      <c r="E1145" s="16">
        <v>233</v>
      </c>
      <c r="G1145" s="16">
        <v>355</v>
      </c>
      <c r="H1145" s="16">
        <v>146</v>
      </c>
      <c r="J1145" s="16">
        <v>48</v>
      </c>
      <c r="K1145" s="16">
        <v>37</v>
      </c>
      <c r="L1145" s="16">
        <v>103</v>
      </c>
      <c r="M1145" s="16">
        <v>43</v>
      </c>
      <c r="N1145" s="16">
        <v>21</v>
      </c>
      <c r="O1145" s="16">
        <v>39</v>
      </c>
      <c r="P1145" s="16">
        <v>59</v>
      </c>
      <c r="Q1145" s="16">
        <v>39</v>
      </c>
      <c r="R1145" s="16">
        <v>54</v>
      </c>
      <c r="S1145" s="16">
        <v>19</v>
      </c>
      <c r="T1145" s="16">
        <v>29</v>
      </c>
      <c r="U1145" s="16">
        <v>10</v>
      </c>
      <c r="W1145" s="16">
        <v>217</v>
      </c>
      <c r="X1145" s="16">
        <v>72</v>
      </c>
      <c r="Y1145" s="16">
        <v>67</v>
      </c>
      <c r="Z1145" s="16">
        <v>52</v>
      </c>
      <c r="AA1145" s="16">
        <v>28</v>
      </c>
      <c r="AB1145" s="16">
        <v>18</v>
      </c>
      <c r="AC1145" s="16">
        <v>24</v>
      </c>
      <c r="AD1145" s="16">
        <v>6</v>
      </c>
      <c r="AE1145" s="16">
        <v>14</v>
      </c>
      <c r="AG1145" s="16">
        <v>478</v>
      </c>
      <c r="AH1145" s="16">
        <v>20</v>
      </c>
    </row>
    <row r="1146" spans="2:34" x14ac:dyDescent="0.35">
      <c r="B1146" s="12" t="s">
        <v>60</v>
      </c>
      <c r="C1146" s="16">
        <v>504</v>
      </c>
      <c r="D1146" s="16">
        <v>262</v>
      </c>
      <c r="E1146" s="16">
        <v>238</v>
      </c>
      <c r="G1146" s="16">
        <v>366</v>
      </c>
      <c r="H1146" s="16">
        <v>138</v>
      </c>
      <c r="J1146" s="16">
        <v>39</v>
      </c>
      <c r="K1146" s="16">
        <v>51</v>
      </c>
      <c r="L1146" s="16">
        <v>91</v>
      </c>
      <c r="M1146" s="16">
        <v>36</v>
      </c>
      <c r="N1146" s="16">
        <v>16</v>
      </c>
      <c r="O1146" s="16">
        <v>49</v>
      </c>
      <c r="P1146" s="16">
        <v>78</v>
      </c>
      <c r="Q1146" s="16">
        <v>37</v>
      </c>
      <c r="R1146" s="16">
        <v>45</v>
      </c>
      <c r="S1146" s="16">
        <v>14</v>
      </c>
      <c r="T1146" s="16">
        <v>32</v>
      </c>
      <c r="U1146" s="16">
        <v>13</v>
      </c>
      <c r="W1146" s="16">
        <v>216</v>
      </c>
      <c r="X1146" s="16">
        <v>88</v>
      </c>
      <c r="Y1146" s="16">
        <v>79</v>
      </c>
      <c r="Z1146" s="16">
        <v>45</v>
      </c>
      <c r="AA1146" s="16">
        <v>24</v>
      </c>
      <c r="AB1146" s="16">
        <v>15</v>
      </c>
      <c r="AC1146" s="16">
        <v>19</v>
      </c>
      <c r="AD1146" s="16">
        <v>5</v>
      </c>
      <c r="AE1146" s="16">
        <v>10</v>
      </c>
      <c r="AG1146" s="16">
        <v>486</v>
      </c>
      <c r="AH1146" s="16">
        <v>15</v>
      </c>
    </row>
    <row r="1147" spans="2:34" x14ac:dyDescent="0.35">
      <c r="B1147" s="17" t="s">
        <v>68</v>
      </c>
      <c r="C1147" s="18">
        <v>0.43285053359184522</v>
      </c>
      <c r="D1147" s="18">
        <v>0.43219981651106087</v>
      </c>
      <c r="E1147" s="18">
        <v>0.4362348440278675</v>
      </c>
      <c r="G1147" s="18">
        <v>0.40655822192157592</v>
      </c>
      <c r="H1147" s="18">
        <v>0.50286748735890274</v>
      </c>
      <c r="J1147" s="18">
        <v>0.44974270624605972</v>
      </c>
      <c r="K1147" s="18">
        <v>0.49694069159114002</v>
      </c>
      <c r="L1147" s="18">
        <v>0.41664766942650222</v>
      </c>
      <c r="M1147" s="18">
        <v>0.46710717597896168</v>
      </c>
      <c r="N1147" s="18">
        <v>0.36458230326755431</v>
      </c>
      <c r="O1147" s="18">
        <v>0.44921560407304151</v>
      </c>
      <c r="P1147" s="18">
        <v>0.44936583788026419</v>
      </c>
      <c r="Q1147" s="18">
        <v>0.39424658296859139</v>
      </c>
      <c r="R1147" s="18">
        <v>0.47915334782984093</v>
      </c>
      <c r="S1147" s="18">
        <v>0.49771315332449451</v>
      </c>
      <c r="T1147" s="18">
        <v>0.28708526655925731</v>
      </c>
      <c r="U1147" s="18">
        <v>0.31102014983619097</v>
      </c>
      <c r="W1147" s="18">
        <v>0.32026384859044299</v>
      </c>
      <c r="X1147" s="18">
        <v>0.56341769500698846</v>
      </c>
      <c r="Y1147" s="18">
        <v>0.49691494009553472</v>
      </c>
      <c r="Z1147" s="18">
        <v>0.3094704121841399</v>
      </c>
      <c r="AA1147" s="18">
        <v>0.44695021351721081</v>
      </c>
      <c r="AB1147" s="18">
        <v>0.68471543945728208</v>
      </c>
      <c r="AC1147" s="18">
        <v>0.62876753183158407</v>
      </c>
      <c r="AD1147" s="18">
        <v>0.61942378490056671</v>
      </c>
      <c r="AE1147" s="18">
        <v>0.82243766128897355</v>
      </c>
      <c r="AG1147" s="18">
        <v>0.4217134123392241</v>
      </c>
      <c r="AH1147" s="18">
        <v>0.75828517952407082</v>
      </c>
    </row>
    <row r="1148" spans="2:34" ht="29" x14ac:dyDescent="0.35">
      <c r="B1148" s="17" t="s">
        <v>334</v>
      </c>
      <c r="C1148" s="18">
        <v>0.1901294153938477</v>
      </c>
      <c r="D1148" s="18">
        <v>0.2321545061300169</v>
      </c>
      <c r="E1148" s="18">
        <v>0.1470021572926728</v>
      </c>
      <c r="G1148" s="18">
        <v>0.17247887255588359</v>
      </c>
      <c r="H1148" s="18">
        <v>0.2371331652865076</v>
      </c>
      <c r="J1148" s="18">
        <v>0.19674557306747581</v>
      </c>
      <c r="K1148" s="18">
        <v>0.17224006458888461</v>
      </c>
      <c r="L1148" s="18">
        <v>0.28218578585170878</v>
      </c>
      <c r="M1148" s="18">
        <v>0.14611287272425019</v>
      </c>
      <c r="N1148" s="18">
        <v>0.1013239603856842</v>
      </c>
      <c r="O1148" s="18">
        <v>0.15206512085372451</v>
      </c>
      <c r="P1148" s="18">
        <v>0.1173221687813782</v>
      </c>
      <c r="Q1148" s="18">
        <v>0.1865995824828153</v>
      </c>
      <c r="R1148" s="18">
        <v>0.12470530823040391</v>
      </c>
      <c r="S1148" s="18">
        <v>0.24908735713618849</v>
      </c>
      <c r="T1148" s="18">
        <v>0.26353662801934369</v>
      </c>
      <c r="U1148" s="18">
        <v>0.4</v>
      </c>
      <c r="W1148" s="18">
        <v>0.12888360833362769</v>
      </c>
      <c r="X1148" s="18">
        <v>0.13253342279032679</v>
      </c>
      <c r="Y1148" s="18">
        <v>0.21991919951791461</v>
      </c>
      <c r="Z1148" s="18">
        <v>0.40700966879757922</v>
      </c>
      <c r="AA1148" s="18">
        <v>0.34564991032469261</v>
      </c>
      <c r="AB1148" s="18">
        <v>0.26453438487992081</v>
      </c>
      <c r="AC1148" s="18">
        <v>0.28970831170797318</v>
      </c>
      <c r="AD1148" s="18">
        <v>0.25357809286912381</v>
      </c>
      <c r="AE1148" s="18">
        <v>6.0411967127390741E-2</v>
      </c>
      <c r="AG1148" s="18">
        <v>0.1911896770149478</v>
      </c>
      <c r="AH1148" s="18">
        <v>0.1214525549911232</v>
      </c>
    </row>
    <row r="1149" spans="2:34" x14ac:dyDescent="0.35">
      <c r="B1149" s="17" t="s">
        <v>335</v>
      </c>
      <c r="C1149" s="18">
        <v>0.30559251931529491</v>
      </c>
      <c r="D1149" s="18">
        <v>0.25452391769106492</v>
      </c>
      <c r="E1149" s="18">
        <v>0.36010526212817068</v>
      </c>
      <c r="G1149" s="18">
        <v>0.34515533230507289</v>
      </c>
      <c r="H1149" s="18">
        <v>0.20023595414372231</v>
      </c>
      <c r="J1149" s="18">
        <v>0.28900213184024298</v>
      </c>
      <c r="K1149" s="18">
        <v>0.27568270318331273</v>
      </c>
      <c r="L1149" s="18">
        <v>0.2289380185793497</v>
      </c>
      <c r="M1149" s="18">
        <v>0.34235530559683752</v>
      </c>
      <c r="N1149" s="18">
        <v>0.44049861954872238</v>
      </c>
      <c r="O1149" s="18">
        <v>0.25072614373644569</v>
      </c>
      <c r="P1149" s="18">
        <v>0.3852967632789554</v>
      </c>
      <c r="Q1149" s="18">
        <v>0.39447124688064739</v>
      </c>
      <c r="R1149" s="18">
        <v>0.30502727692610832</v>
      </c>
      <c r="S1149" s="18">
        <v>0.20749479561782111</v>
      </c>
      <c r="T1149" s="18">
        <v>0.35622083680521061</v>
      </c>
      <c r="U1149" s="18">
        <v>0.2</v>
      </c>
      <c r="W1149" s="18">
        <v>0.44447839092560032</v>
      </c>
      <c r="X1149" s="18">
        <v>0.24474693592184291</v>
      </c>
      <c r="Y1149" s="18">
        <v>0.26392807981148009</v>
      </c>
      <c r="Z1149" s="18">
        <v>0.20838724285263749</v>
      </c>
      <c r="AA1149" s="18">
        <v>0.14261048927458861</v>
      </c>
      <c r="AB1149" s="18">
        <v>5.075017566279711E-2</v>
      </c>
      <c r="AC1149" s="18">
        <v>4.3528872811191562E-2</v>
      </c>
      <c r="AD1149" s="18">
        <v>0</v>
      </c>
      <c r="AE1149" s="18">
        <v>0.11715037158363539</v>
      </c>
      <c r="AG1149" s="18">
        <v>0.31429570361958009</v>
      </c>
      <c r="AH1149" s="18">
        <v>8.0130798289088215E-2</v>
      </c>
    </row>
    <row r="1150" spans="2:34" x14ac:dyDescent="0.35">
      <c r="B1150" s="17" t="s">
        <v>336</v>
      </c>
      <c r="C1150" s="18">
        <v>7.1427531699012309E-2</v>
      </c>
      <c r="D1150" s="18">
        <v>8.112175966785734E-2</v>
      </c>
      <c r="E1150" s="18">
        <v>5.6657736551289133E-2</v>
      </c>
      <c r="G1150" s="18">
        <v>7.5807573217467769E-2</v>
      </c>
      <c r="H1150" s="18">
        <v>5.9763393210867467E-2</v>
      </c>
      <c r="J1150" s="18">
        <v>6.4509588846221655E-2</v>
      </c>
      <c r="K1150" s="18">
        <v>5.5136540636662533E-2</v>
      </c>
      <c r="L1150" s="18">
        <v>7.2228526142439062E-2</v>
      </c>
      <c r="M1150" s="18">
        <v>4.4424645699950388E-2</v>
      </c>
      <c r="N1150" s="18">
        <v>9.3595116798038877E-2</v>
      </c>
      <c r="O1150" s="18">
        <v>0.14799313133678799</v>
      </c>
      <c r="P1150" s="18">
        <v>4.8015230059402288E-2</v>
      </c>
      <c r="Q1150" s="18">
        <v>2.4682587667945462E-2</v>
      </c>
      <c r="R1150" s="18">
        <v>9.1114067013646771E-2</v>
      </c>
      <c r="S1150" s="18">
        <v>4.5704693921495863E-2</v>
      </c>
      <c r="T1150" s="18">
        <v>9.3157268616188504E-2</v>
      </c>
      <c r="U1150" s="18">
        <v>8.8979850163809091E-2</v>
      </c>
      <c r="W1150" s="18">
        <v>0.1063741521503289</v>
      </c>
      <c r="X1150" s="18">
        <v>5.9301946280841761E-2</v>
      </c>
      <c r="Y1150" s="18">
        <v>1.9237780575070761E-2</v>
      </c>
      <c r="Z1150" s="18">
        <v>7.5132676165643439E-2</v>
      </c>
      <c r="AA1150" s="18">
        <v>6.4789386883508049E-2</v>
      </c>
      <c r="AB1150" s="18">
        <v>0</v>
      </c>
      <c r="AC1150" s="18">
        <v>3.7995283649251067E-2</v>
      </c>
      <c r="AD1150" s="18">
        <v>0.1269981222303096</v>
      </c>
      <c r="AE1150" s="18">
        <v>0</v>
      </c>
      <c r="AG1150" s="18">
        <v>7.2801207026247941E-2</v>
      </c>
      <c r="AH1150" s="18">
        <v>4.0131467195717738E-2</v>
      </c>
    </row>
    <row r="1152" spans="2:34" ht="72.5" x14ac:dyDescent="0.35">
      <c r="B1152" s="14" t="s">
        <v>338</v>
      </c>
    </row>
    <row r="1153" spans="2:34" x14ac:dyDescent="0.35">
      <c r="B1153" s="15" t="s">
        <v>18</v>
      </c>
    </row>
    <row r="1154" spans="2:34" x14ac:dyDescent="0.35">
      <c r="B1154" s="11" t="s">
        <v>59</v>
      </c>
      <c r="C1154" s="16">
        <v>501</v>
      </c>
      <c r="D1154" s="16">
        <v>264</v>
      </c>
      <c r="E1154" s="16">
        <v>233</v>
      </c>
      <c r="G1154" s="16">
        <v>355</v>
      </c>
      <c r="H1154" s="16">
        <v>146</v>
      </c>
      <c r="J1154" s="16">
        <v>48</v>
      </c>
      <c r="K1154" s="16">
        <v>37</v>
      </c>
      <c r="L1154" s="16">
        <v>103</v>
      </c>
      <c r="M1154" s="16">
        <v>43</v>
      </c>
      <c r="N1154" s="16">
        <v>21</v>
      </c>
      <c r="O1154" s="16">
        <v>39</v>
      </c>
      <c r="P1154" s="16">
        <v>59</v>
      </c>
      <c r="Q1154" s="16">
        <v>39</v>
      </c>
      <c r="R1154" s="16">
        <v>54</v>
      </c>
      <c r="S1154" s="16">
        <v>19</v>
      </c>
      <c r="T1154" s="16">
        <v>29</v>
      </c>
      <c r="U1154" s="16">
        <v>10</v>
      </c>
      <c r="W1154" s="16">
        <v>217</v>
      </c>
      <c r="X1154" s="16">
        <v>72</v>
      </c>
      <c r="Y1154" s="16">
        <v>67</v>
      </c>
      <c r="Z1154" s="16">
        <v>52</v>
      </c>
      <c r="AA1154" s="16">
        <v>28</v>
      </c>
      <c r="AB1154" s="16">
        <v>18</v>
      </c>
      <c r="AC1154" s="16">
        <v>24</v>
      </c>
      <c r="AD1154" s="16">
        <v>6</v>
      </c>
      <c r="AE1154" s="16">
        <v>14</v>
      </c>
      <c r="AG1154" s="16">
        <v>478</v>
      </c>
      <c r="AH1154" s="16">
        <v>20</v>
      </c>
    </row>
    <row r="1155" spans="2:34" x14ac:dyDescent="0.35">
      <c r="B1155" s="12" t="s">
        <v>60</v>
      </c>
      <c r="C1155" s="16">
        <v>504</v>
      </c>
      <c r="D1155" s="16">
        <v>262</v>
      </c>
      <c r="E1155" s="16">
        <v>238</v>
      </c>
      <c r="G1155" s="16">
        <v>366</v>
      </c>
      <c r="H1155" s="16">
        <v>138</v>
      </c>
      <c r="J1155" s="16">
        <v>39</v>
      </c>
      <c r="K1155" s="16">
        <v>51</v>
      </c>
      <c r="L1155" s="16">
        <v>91</v>
      </c>
      <c r="M1155" s="16">
        <v>36</v>
      </c>
      <c r="N1155" s="16">
        <v>16</v>
      </c>
      <c r="O1155" s="16">
        <v>49</v>
      </c>
      <c r="P1155" s="16">
        <v>78</v>
      </c>
      <c r="Q1155" s="16">
        <v>37</v>
      </c>
      <c r="R1155" s="16">
        <v>45</v>
      </c>
      <c r="S1155" s="16">
        <v>14</v>
      </c>
      <c r="T1155" s="16">
        <v>32</v>
      </c>
      <c r="U1155" s="16">
        <v>13</v>
      </c>
      <c r="W1155" s="16">
        <v>216</v>
      </c>
      <c r="X1155" s="16">
        <v>88</v>
      </c>
      <c r="Y1155" s="16">
        <v>79</v>
      </c>
      <c r="Z1155" s="16">
        <v>45</v>
      </c>
      <c r="AA1155" s="16">
        <v>24</v>
      </c>
      <c r="AB1155" s="16">
        <v>15</v>
      </c>
      <c r="AC1155" s="16">
        <v>19</v>
      </c>
      <c r="AD1155" s="16">
        <v>5</v>
      </c>
      <c r="AE1155" s="16">
        <v>10</v>
      </c>
      <c r="AG1155" s="16">
        <v>486</v>
      </c>
      <c r="AH1155" s="16">
        <v>15</v>
      </c>
    </row>
    <row r="1156" spans="2:34" x14ac:dyDescent="0.35">
      <c r="B1156" s="17" t="s">
        <v>68</v>
      </c>
      <c r="C1156" s="18">
        <v>0.33726167728049422</v>
      </c>
      <c r="D1156" s="18">
        <v>0.37070224112824229</v>
      </c>
      <c r="E1156" s="18">
        <v>0.30153748784034468</v>
      </c>
      <c r="G1156" s="18">
        <v>0.2581777540081398</v>
      </c>
      <c r="H1156" s="18">
        <v>0.54786375247722596</v>
      </c>
      <c r="J1156" s="18">
        <v>0.30463278491398632</v>
      </c>
      <c r="K1156" s="18">
        <v>0.32997439995607147</v>
      </c>
      <c r="L1156" s="18">
        <v>0.40130733027072768</v>
      </c>
      <c r="M1156" s="18">
        <v>0.3413745470033846</v>
      </c>
      <c r="N1156" s="18">
        <v>0.22461558513326549</v>
      </c>
      <c r="O1156" s="18">
        <v>0.38562993529699058</v>
      </c>
      <c r="P1156" s="18">
        <v>0.27783910082291458</v>
      </c>
      <c r="Q1156" s="18">
        <v>0.312047520130185</v>
      </c>
      <c r="R1156" s="18">
        <v>0.45598654420769658</v>
      </c>
      <c r="S1156" s="18">
        <v>0.37340025523034148</v>
      </c>
      <c r="T1156" s="18">
        <v>0.2311377692207201</v>
      </c>
      <c r="U1156" s="18">
        <v>0.2</v>
      </c>
      <c r="W1156" s="18">
        <v>0.17013047001696141</v>
      </c>
      <c r="X1156" s="18">
        <v>0.34899194676300582</v>
      </c>
      <c r="Y1156" s="18">
        <v>0.36747787579770869</v>
      </c>
      <c r="Z1156" s="18">
        <v>0.53691024123538844</v>
      </c>
      <c r="AA1156" s="18">
        <v>0.55474445718260235</v>
      </c>
      <c r="AB1156" s="18">
        <v>0.57456221065307622</v>
      </c>
      <c r="AC1156" s="18">
        <v>0.76621207944046088</v>
      </c>
      <c r="AD1156" s="18">
        <v>0.87718676262004025</v>
      </c>
      <c r="AE1156" s="18">
        <v>0.75066013183569735</v>
      </c>
      <c r="AG1156" s="18">
        <v>0.323411817973979</v>
      </c>
      <c r="AH1156" s="18">
        <v>0.79064260750961501</v>
      </c>
    </row>
    <row r="1157" spans="2:34" ht="29" x14ac:dyDescent="0.35">
      <c r="B1157" s="17" t="s">
        <v>334</v>
      </c>
      <c r="C1157" s="18">
        <v>0.24699744470977619</v>
      </c>
      <c r="D1157" s="18">
        <v>0.2867776479298807</v>
      </c>
      <c r="E1157" s="18">
        <v>0.2036928264049272</v>
      </c>
      <c r="G1157" s="18">
        <v>0.24784841430166249</v>
      </c>
      <c r="H1157" s="18">
        <v>0.24473129560430759</v>
      </c>
      <c r="J1157" s="18">
        <v>0.25690594638237119</v>
      </c>
      <c r="K1157" s="18">
        <v>0.28634543982990091</v>
      </c>
      <c r="L1157" s="18">
        <v>0.2669879376826938</v>
      </c>
      <c r="M1157" s="18">
        <v>0.19787302578705121</v>
      </c>
      <c r="N1157" s="18">
        <v>0.23742777173771601</v>
      </c>
      <c r="O1157" s="18">
        <v>0.21157880011283881</v>
      </c>
      <c r="P1157" s="18">
        <v>0.2675582334642479</v>
      </c>
      <c r="Q1157" s="18">
        <v>0.26879864532122172</v>
      </c>
      <c r="R1157" s="18">
        <v>0.1978120063419577</v>
      </c>
      <c r="S1157" s="18">
        <v>0.186930908089112</v>
      </c>
      <c r="T1157" s="18">
        <v>0.15145193991274319</v>
      </c>
      <c r="U1157" s="18">
        <v>0.48897985016380913</v>
      </c>
      <c r="W1157" s="18">
        <v>0.216317400110422</v>
      </c>
      <c r="X1157" s="18">
        <v>0.34603017349677562</v>
      </c>
      <c r="Y1157" s="18">
        <v>0.23712940986636841</v>
      </c>
      <c r="Z1157" s="18">
        <v>0.25309452717247682</v>
      </c>
      <c r="AA1157" s="18">
        <v>0.24764815669402279</v>
      </c>
      <c r="AB1157" s="18">
        <v>0.31846213520885158</v>
      </c>
      <c r="AC1157" s="18">
        <v>0.15779735326103689</v>
      </c>
      <c r="AD1157" s="18">
        <v>0</v>
      </c>
      <c r="AE1157" s="18">
        <v>0.2493398681643024</v>
      </c>
      <c r="AG1157" s="18">
        <v>0.24898508632314681</v>
      </c>
      <c r="AH1157" s="18">
        <v>0.1705483509033319</v>
      </c>
    </row>
    <row r="1158" spans="2:34" x14ac:dyDescent="0.35">
      <c r="B1158" s="17" t="s">
        <v>335</v>
      </c>
      <c r="C1158" s="18">
        <v>0.34737602461194689</v>
      </c>
      <c r="D1158" s="18">
        <v>0.28901490673419328</v>
      </c>
      <c r="E1158" s="18">
        <v>0.41419395532052522</v>
      </c>
      <c r="G1158" s="18">
        <v>0.41558292025227772</v>
      </c>
      <c r="H1158" s="18">
        <v>0.16573969234361599</v>
      </c>
      <c r="J1158" s="18">
        <v>0.33866779216421677</v>
      </c>
      <c r="K1158" s="18">
        <v>0.35611188989569642</v>
      </c>
      <c r="L1158" s="18">
        <v>0.22841069332967959</v>
      </c>
      <c r="M1158" s="18">
        <v>0.43854010435958879</v>
      </c>
      <c r="N1158" s="18">
        <v>0.49115908472999892</v>
      </c>
      <c r="O1158" s="18">
        <v>0.30005665517780628</v>
      </c>
      <c r="P1158" s="18">
        <v>0.35460774975600018</v>
      </c>
      <c r="Q1158" s="18">
        <v>0.41915383454859279</v>
      </c>
      <c r="R1158" s="18">
        <v>0.2912463739229636</v>
      </c>
      <c r="S1158" s="18">
        <v>0.39396414275905067</v>
      </c>
      <c r="T1158" s="18">
        <v>0.55308042706456328</v>
      </c>
      <c r="U1158" s="18">
        <v>0.31102014983619092</v>
      </c>
      <c r="W1158" s="18">
        <v>0.52394121086259826</v>
      </c>
      <c r="X1158" s="18">
        <v>0.25740489517177439</v>
      </c>
      <c r="Y1158" s="18">
        <v>0.32926330380941182</v>
      </c>
      <c r="Z1158" s="18">
        <v>0.16736310323823059</v>
      </c>
      <c r="AA1158" s="18">
        <v>0.13933225686804049</v>
      </c>
      <c r="AB1158" s="18">
        <v>0.1069756541380721</v>
      </c>
      <c r="AC1158" s="18">
        <v>3.7995283649251067E-2</v>
      </c>
      <c r="AD1158" s="18">
        <v>0</v>
      </c>
      <c r="AE1158" s="18">
        <v>0</v>
      </c>
      <c r="AG1158" s="18">
        <v>0.36008051916112283</v>
      </c>
      <c r="AH1158" s="18">
        <v>0</v>
      </c>
    </row>
    <row r="1159" spans="2:34" x14ac:dyDescent="0.35">
      <c r="B1159" s="17" t="s">
        <v>336</v>
      </c>
      <c r="C1159" s="18">
        <v>6.8364853397782699E-2</v>
      </c>
      <c r="D1159" s="18">
        <v>5.3505204207683753E-2</v>
      </c>
      <c r="E1159" s="18">
        <v>8.0575730434202991E-2</v>
      </c>
      <c r="G1159" s="18">
        <v>7.8390911437920083E-2</v>
      </c>
      <c r="H1159" s="18">
        <v>4.1665259574850427E-2</v>
      </c>
      <c r="J1159" s="18">
        <v>9.9793476539425788E-2</v>
      </c>
      <c r="K1159" s="18">
        <v>2.756827031833127E-2</v>
      </c>
      <c r="L1159" s="18">
        <v>0.1032940387168987</v>
      </c>
      <c r="M1159" s="18">
        <v>2.2212322849975191E-2</v>
      </c>
      <c r="N1159" s="18">
        <v>4.6797558399019439E-2</v>
      </c>
      <c r="O1159" s="18">
        <v>0.1027346094123639</v>
      </c>
      <c r="P1159" s="18">
        <v>9.9994915956837363E-2</v>
      </c>
      <c r="Q1159" s="18">
        <v>0</v>
      </c>
      <c r="R1159" s="18">
        <v>5.4955075527381783E-2</v>
      </c>
      <c r="S1159" s="18">
        <v>4.5704693921495863E-2</v>
      </c>
      <c r="T1159" s="18">
        <v>6.4329863801973558E-2</v>
      </c>
      <c r="U1159" s="18">
        <v>0</v>
      </c>
      <c r="W1159" s="18">
        <v>8.9610919010018358E-2</v>
      </c>
      <c r="X1159" s="18">
        <v>4.7572984568444283E-2</v>
      </c>
      <c r="Y1159" s="18">
        <v>6.6129410526511126E-2</v>
      </c>
      <c r="Z1159" s="18">
        <v>4.263212835390421E-2</v>
      </c>
      <c r="AA1159" s="18">
        <v>5.8275129255334422E-2</v>
      </c>
      <c r="AB1159" s="18">
        <v>0</v>
      </c>
      <c r="AC1159" s="18">
        <v>3.7995283649251067E-2</v>
      </c>
      <c r="AD1159" s="18">
        <v>0.12281323737995981</v>
      </c>
      <c r="AE1159" s="18">
        <v>0</v>
      </c>
      <c r="AG1159" s="18">
        <v>6.7522576541751436E-2</v>
      </c>
      <c r="AH1159" s="18">
        <v>3.8809041587053221E-2</v>
      </c>
    </row>
    <row r="1161" spans="2:34" ht="58" x14ac:dyDescent="0.35">
      <c r="B1161" s="14" t="s">
        <v>339</v>
      </c>
    </row>
    <row r="1162" spans="2:34" x14ac:dyDescent="0.35">
      <c r="B1162" s="15" t="s">
        <v>18</v>
      </c>
    </row>
    <row r="1163" spans="2:34" x14ac:dyDescent="0.35">
      <c r="B1163" s="11" t="s">
        <v>59</v>
      </c>
      <c r="C1163" s="16">
        <v>501</v>
      </c>
      <c r="D1163" s="16">
        <v>264</v>
      </c>
      <c r="E1163" s="16">
        <v>233</v>
      </c>
      <c r="G1163" s="16">
        <v>355</v>
      </c>
      <c r="H1163" s="16">
        <v>146</v>
      </c>
      <c r="J1163" s="16">
        <v>48</v>
      </c>
      <c r="K1163" s="16">
        <v>37</v>
      </c>
      <c r="L1163" s="16">
        <v>103</v>
      </c>
      <c r="M1163" s="16">
        <v>43</v>
      </c>
      <c r="N1163" s="16">
        <v>21</v>
      </c>
      <c r="O1163" s="16">
        <v>39</v>
      </c>
      <c r="P1163" s="16">
        <v>59</v>
      </c>
      <c r="Q1163" s="16">
        <v>39</v>
      </c>
      <c r="R1163" s="16">
        <v>54</v>
      </c>
      <c r="S1163" s="16">
        <v>19</v>
      </c>
      <c r="T1163" s="16">
        <v>29</v>
      </c>
      <c r="U1163" s="16">
        <v>10</v>
      </c>
      <c r="W1163" s="16">
        <v>217</v>
      </c>
      <c r="X1163" s="16">
        <v>72</v>
      </c>
      <c r="Y1163" s="16">
        <v>67</v>
      </c>
      <c r="Z1163" s="16">
        <v>52</v>
      </c>
      <c r="AA1163" s="16">
        <v>28</v>
      </c>
      <c r="AB1163" s="16">
        <v>18</v>
      </c>
      <c r="AC1163" s="16">
        <v>24</v>
      </c>
      <c r="AD1163" s="16">
        <v>6</v>
      </c>
      <c r="AE1163" s="16">
        <v>14</v>
      </c>
      <c r="AG1163" s="16">
        <v>478</v>
      </c>
      <c r="AH1163" s="16">
        <v>20</v>
      </c>
    </row>
    <row r="1164" spans="2:34" x14ac:dyDescent="0.35">
      <c r="B1164" s="12" t="s">
        <v>60</v>
      </c>
      <c r="C1164" s="16">
        <v>504</v>
      </c>
      <c r="D1164" s="16">
        <v>262</v>
      </c>
      <c r="E1164" s="16">
        <v>238</v>
      </c>
      <c r="G1164" s="16">
        <v>366</v>
      </c>
      <c r="H1164" s="16">
        <v>138</v>
      </c>
      <c r="J1164" s="16">
        <v>39</v>
      </c>
      <c r="K1164" s="16">
        <v>51</v>
      </c>
      <c r="L1164" s="16">
        <v>91</v>
      </c>
      <c r="M1164" s="16">
        <v>36</v>
      </c>
      <c r="N1164" s="16">
        <v>16</v>
      </c>
      <c r="O1164" s="16">
        <v>49</v>
      </c>
      <c r="P1164" s="16">
        <v>78</v>
      </c>
      <c r="Q1164" s="16">
        <v>37</v>
      </c>
      <c r="R1164" s="16">
        <v>45</v>
      </c>
      <c r="S1164" s="16">
        <v>14</v>
      </c>
      <c r="T1164" s="16">
        <v>32</v>
      </c>
      <c r="U1164" s="16">
        <v>13</v>
      </c>
      <c r="W1164" s="16">
        <v>216</v>
      </c>
      <c r="X1164" s="16">
        <v>88</v>
      </c>
      <c r="Y1164" s="16">
        <v>79</v>
      </c>
      <c r="Z1164" s="16">
        <v>45</v>
      </c>
      <c r="AA1164" s="16">
        <v>24</v>
      </c>
      <c r="AB1164" s="16">
        <v>15</v>
      </c>
      <c r="AC1164" s="16">
        <v>19</v>
      </c>
      <c r="AD1164" s="16">
        <v>5</v>
      </c>
      <c r="AE1164" s="16">
        <v>10</v>
      </c>
      <c r="AG1164" s="16">
        <v>486</v>
      </c>
      <c r="AH1164" s="16">
        <v>15</v>
      </c>
    </row>
    <row r="1165" spans="2:34" x14ac:dyDescent="0.35">
      <c r="B1165" s="17" t="s">
        <v>68</v>
      </c>
      <c r="C1165" s="18">
        <v>0.2730118163352227</v>
      </c>
      <c r="D1165" s="18">
        <v>0.28832799482909333</v>
      </c>
      <c r="E1165" s="18">
        <v>0.2561802692502872</v>
      </c>
      <c r="G1165" s="18">
        <v>0.217564350206328</v>
      </c>
      <c r="H1165" s="18">
        <v>0.42066953168313809</v>
      </c>
      <c r="J1165" s="18">
        <v>0.21362171782312289</v>
      </c>
      <c r="K1165" s="18">
        <v>0.3851109405927341</v>
      </c>
      <c r="L1165" s="18">
        <v>0.30174868179910902</v>
      </c>
      <c r="M1165" s="18">
        <v>0.28777581695633009</v>
      </c>
      <c r="N1165" s="18">
        <v>0.26368429994463971</v>
      </c>
      <c r="O1165" s="18">
        <v>0.28150257775794307</v>
      </c>
      <c r="P1165" s="18">
        <v>0.2211358604235224</v>
      </c>
      <c r="Q1165" s="18">
        <v>0.26290700870635009</v>
      </c>
      <c r="R1165" s="18">
        <v>0.30540005626912081</v>
      </c>
      <c r="S1165" s="18">
        <v>0.17412972441877739</v>
      </c>
      <c r="T1165" s="18">
        <v>0.23453200929722989</v>
      </c>
      <c r="U1165" s="18">
        <v>0.17795970032761821</v>
      </c>
      <c r="W1165" s="18">
        <v>0.19717449382781241</v>
      </c>
      <c r="X1165" s="18">
        <v>0.2094025878471133</v>
      </c>
      <c r="Y1165" s="18">
        <v>0.33514246869284842</v>
      </c>
      <c r="Z1165" s="18">
        <v>0.38341963691165448</v>
      </c>
      <c r="AA1165" s="18">
        <v>0.37453487491025789</v>
      </c>
      <c r="AB1165" s="18">
        <v>0.49937548290592693</v>
      </c>
      <c r="AC1165" s="18">
        <v>0.35734989635676301</v>
      </c>
      <c r="AD1165" s="18">
        <v>0.47437381883287433</v>
      </c>
      <c r="AE1165" s="18">
        <v>0.52757527953688055</v>
      </c>
      <c r="AG1165" s="18">
        <v>0.26330564725205852</v>
      </c>
      <c r="AH1165" s="18">
        <v>0.51076359258031945</v>
      </c>
    </row>
    <row r="1166" spans="2:34" ht="29" x14ac:dyDescent="0.35">
      <c r="B1166" s="17" t="s">
        <v>334</v>
      </c>
      <c r="C1166" s="18">
        <v>0.28282761365069159</v>
      </c>
      <c r="D1166" s="18">
        <v>0.33111440971227218</v>
      </c>
      <c r="E1166" s="18">
        <v>0.2343367824195639</v>
      </c>
      <c r="G1166" s="18">
        <v>0.27589692326438869</v>
      </c>
      <c r="H1166" s="18">
        <v>0.30128418127537437</v>
      </c>
      <c r="J1166" s="18">
        <v>0.31316618065849711</v>
      </c>
      <c r="K1166" s="18">
        <v>0.24284422986223189</v>
      </c>
      <c r="L1166" s="18">
        <v>0.30663386679137478</v>
      </c>
      <c r="M1166" s="18">
        <v>0.22559096020694089</v>
      </c>
      <c r="N1166" s="18">
        <v>0.1794644200315639</v>
      </c>
      <c r="O1166" s="18">
        <v>0.33833541861409833</v>
      </c>
      <c r="P1166" s="18">
        <v>0.25537193246308731</v>
      </c>
      <c r="Q1166" s="18">
        <v>0.26268477091156772</v>
      </c>
      <c r="R1166" s="18">
        <v>0.25713898751758729</v>
      </c>
      <c r="S1166" s="18">
        <v>0.31124380618326503</v>
      </c>
      <c r="T1166" s="18">
        <v>0.32136344552062468</v>
      </c>
      <c r="U1166" s="18">
        <v>0.44408059934476368</v>
      </c>
      <c r="W1166" s="18">
        <v>0.2098728493702634</v>
      </c>
      <c r="X1166" s="18">
        <v>0.30284505586051719</v>
      </c>
      <c r="Y1166" s="18">
        <v>0.34117442383534058</v>
      </c>
      <c r="Z1166" s="18">
        <v>0.38472111659670732</v>
      </c>
      <c r="AA1166" s="18">
        <v>0.46890239210432211</v>
      </c>
      <c r="AB1166" s="18">
        <v>0.29231561068942741</v>
      </c>
      <c r="AC1166" s="18">
        <v>0.40640215522371242</v>
      </c>
      <c r="AD1166" s="18">
        <v>0.40281294378716581</v>
      </c>
      <c r="AE1166" s="18">
        <v>8.8856005084228792E-2</v>
      </c>
      <c r="AG1166" s="18">
        <v>0.28736687259657628</v>
      </c>
      <c r="AH1166" s="18">
        <v>0.18806654745410531</v>
      </c>
    </row>
    <row r="1167" spans="2:34" x14ac:dyDescent="0.35">
      <c r="B1167" s="17" t="s">
        <v>335</v>
      </c>
      <c r="C1167" s="18">
        <v>0.38090090549331002</v>
      </c>
      <c r="D1167" s="18">
        <v>0.32802325730012288</v>
      </c>
      <c r="E1167" s="18">
        <v>0.43864811506992207</v>
      </c>
      <c r="G1167" s="18">
        <v>0.43735068122768361</v>
      </c>
      <c r="H1167" s="18">
        <v>0.2305740195457453</v>
      </c>
      <c r="J1167" s="18">
        <v>0.37901465562766279</v>
      </c>
      <c r="K1167" s="18">
        <v>0.34447655922670278</v>
      </c>
      <c r="L1167" s="18">
        <v>0.31707835209037899</v>
      </c>
      <c r="M1167" s="18">
        <v>0.41449426421678309</v>
      </c>
      <c r="N1167" s="18">
        <v>0.55685128002379636</v>
      </c>
      <c r="O1167" s="18">
        <v>0.25276213849491402</v>
      </c>
      <c r="P1167" s="18">
        <v>0.45550744452948788</v>
      </c>
      <c r="Q1167" s="18">
        <v>0.39650867230556353</v>
      </c>
      <c r="R1167" s="18">
        <v>0.40082423919503712</v>
      </c>
      <c r="S1167" s="18">
        <v>0.51462646939795764</v>
      </c>
      <c r="T1167" s="18">
        <v>0.44410454518214548</v>
      </c>
      <c r="U1167" s="18">
        <v>0.28897985016380912</v>
      </c>
      <c r="W1167" s="18">
        <v>0.51176989555791896</v>
      </c>
      <c r="X1167" s="18">
        <v>0.41103846947177869</v>
      </c>
      <c r="Y1167" s="18">
        <v>0.27639852266441312</v>
      </c>
      <c r="Z1167" s="18">
        <v>0.20681502110309061</v>
      </c>
      <c r="AA1167" s="18">
        <v>0.15656273298541989</v>
      </c>
      <c r="AB1167" s="18">
        <v>0.20830890640464569</v>
      </c>
      <c r="AC1167" s="18">
        <v>0.15472379195908201</v>
      </c>
      <c r="AD1167" s="18">
        <v>0</v>
      </c>
      <c r="AE1167" s="18">
        <v>0.32683031092264558</v>
      </c>
      <c r="AG1167" s="18">
        <v>0.38614985594205042</v>
      </c>
      <c r="AH1167" s="18">
        <v>0.22355177679146901</v>
      </c>
    </row>
    <row r="1168" spans="2:34" x14ac:dyDescent="0.35">
      <c r="B1168" s="17" t="s">
        <v>336</v>
      </c>
      <c r="C1168" s="18">
        <v>6.3259664520775805E-2</v>
      </c>
      <c r="D1168" s="18">
        <v>5.2534338158511613E-2</v>
      </c>
      <c r="E1168" s="18">
        <v>7.083483326022684E-2</v>
      </c>
      <c r="G1168" s="18">
        <v>6.918804530159986E-2</v>
      </c>
      <c r="H1168" s="18">
        <v>4.7472267495742078E-2</v>
      </c>
      <c r="J1168" s="18">
        <v>9.4197445890717268E-2</v>
      </c>
      <c r="K1168" s="18">
        <v>2.756827031833127E-2</v>
      </c>
      <c r="L1168" s="18">
        <v>7.4539099319136951E-2</v>
      </c>
      <c r="M1168" s="18">
        <v>7.2138958619945626E-2</v>
      </c>
      <c r="N1168" s="18">
        <v>0</v>
      </c>
      <c r="O1168" s="18">
        <v>0.12739986513304419</v>
      </c>
      <c r="P1168" s="18">
        <v>6.79847625839025E-2</v>
      </c>
      <c r="Q1168" s="18">
        <v>7.7899548076518249E-2</v>
      </c>
      <c r="R1168" s="18">
        <v>3.6636717018254522E-2</v>
      </c>
      <c r="S1168" s="18">
        <v>0</v>
      </c>
      <c r="T1168" s="18">
        <v>0</v>
      </c>
      <c r="U1168" s="18">
        <v>8.8979850163809091E-2</v>
      </c>
      <c r="W1168" s="18">
        <v>8.1182761244005239E-2</v>
      </c>
      <c r="X1168" s="18">
        <v>7.6713886820590868E-2</v>
      </c>
      <c r="Y1168" s="18">
        <v>4.7284584807397861E-2</v>
      </c>
      <c r="Z1168" s="18">
        <v>2.5044225388547819E-2</v>
      </c>
      <c r="AA1168" s="18">
        <v>0</v>
      </c>
      <c r="AB1168" s="18">
        <v>0</v>
      </c>
      <c r="AC1168" s="18">
        <v>8.1524156460442629E-2</v>
      </c>
      <c r="AD1168" s="18">
        <v>0.12281323737995981</v>
      </c>
      <c r="AE1168" s="18">
        <v>5.6738404456244632E-2</v>
      </c>
      <c r="AG1168" s="18">
        <v>6.3177624209314789E-2</v>
      </c>
      <c r="AH1168" s="18">
        <v>7.7618083174106442E-2</v>
      </c>
    </row>
    <row r="1170" spans="2:34" ht="72.5" x14ac:dyDescent="0.35">
      <c r="B1170" s="14" t="s">
        <v>340</v>
      </c>
    </row>
    <row r="1171" spans="2:34" x14ac:dyDescent="0.35">
      <c r="B1171" s="15" t="s">
        <v>18</v>
      </c>
    </row>
    <row r="1172" spans="2:34" x14ac:dyDescent="0.35">
      <c r="B1172" s="11" t="s">
        <v>59</v>
      </c>
      <c r="C1172" s="16">
        <v>501</v>
      </c>
      <c r="D1172" s="16">
        <v>264</v>
      </c>
      <c r="E1172" s="16">
        <v>233</v>
      </c>
      <c r="G1172" s="16">
        <v>355</v>
      </c>
      <c r="H1172" s="16">
        <v>146</v>
      </c>
      <c r="J1172" s="16">
        <v>48</v>
      </c>
      <c r="K1172" s="16">
        <v>37</v>
      </c>
      <c r="L1172" s="16">
        <v>103</v>
      </c>
      <c r="M1172" s="16">
        <v>43</v>
      </c>
      <c r="N1172" s="16">
        <v>21</v>
      </c>
      <c r="O1172" s="16">
        <v>39</v>
      </c>
      <c r="P1172" s="16">
        <v>59</v>
      </c>
      <c r="Q1172" s="16">
        <v>39</v>
      </c>
      <c r="R1172" s="16">
        <v>54</v>
      </c>
      <c r="S1172" s="16">
        <v>19</v>
      </c>
      <c r="T1172" s="16">
        <v>29</v>
      </c>
      <c r="U1172" s="16">
        <v>10</v>
      </c>
      <c r="W1172" s="16">
        <v>217</v>
      </c>
      <c r="X1172" s="16">
        <v>72</v>
      </c>
      <c r="Y1172" s="16">
        <v>67</v>
      </c>
      <c r="Z1172" s="16">
        <v>52</v>
      </c>
      <c r="AA1172" s="16">
        <v>28</v>
      </c>
      <c r="AB1172" s="16">
        <v>18</v>
      </c>
      <c r="AC1172" s="16">
        <v>24</v>
      </c>
      <c r="AD1172" s="16">
        <v>6</v>
      </c>
      <c r="AE1172" s="16">
        <v>14</v>
      </c>
      <c r="AG1172" s="16">
        <v>478</v>
      </c>
      <c r="AH1172" s="16">
        <v>20</v>
      </c>
    </row>
    <row r="1173" spans="2:34" x14ac:dyDescent="0.35">
      <c r="B1173" s="12" t="s">
        <v>60</v>
      </c>
      <c r="C1173" s="16">
        <v>504</v>
      </c>
      <c r="D1173" s="16">
        <v>262</v>
      </c>
      <c r="E1173" s="16">
        <v>238</v>
      </c>
      <c r="G1173" s="16">
        <v>366</v>
      </c>
      <c r="H1173" s="16">
        <v>138</v>
      </c>
      <c r="J1173" s="16">
        <v>39</v>
      </c>
      <c r="K1173" s="16">
        <v>51</v>
      </c>
      <c r="L1173" s="16">
        <v>91</v>
      </c>
      <c r="M1173" s="16">
        <v>36</v>
      </c>
      <c r="N1173" s="16">
        <v>16</v>
      </c>
      <c r="O1173" s="16">
        <v>49</v>
      </c>
      <c r="P1173" s="16">
        <v>78</v>
      </c>
      <c r="Q1173" s="16">
        <v>37</v>
      </c>
      <c r="R1173" s="16">
        <v>45</v>
      </c>
      <c r="S1173" s="16">
        <v>14</v>
      </c>
      <c r="T1173" s="16">
        <v>32</v>
      </c>
      <c r="U1173" s="16">
        <v>13</v>
      </c>
      <c r="W1173" s="16">
        <v>216</v>
      </c>
      <c r="X1173" s="16">
        <v>88</v>
      </c>
      <c r="Y1173" s="16">
        <v>79</v>
      </c>
      <c r="Z1173" s="16">
        <v>45</v>
      </c>
      <c r="AA1173" s="16">
        <v>24</v>
      </c>
      <c r="AB1173" s="16">
        <v>15</v>
      </c>
      <c r="AC1173" s="16">
        <v>19</v>
      </c>
      <c r="AD1173" s="16">
        <v>5</v>
      </c>
      <c r="AE1173" s="16">
        <v>10</v>
      </c>
      <c r="AG1173" s="16">
        <v>486</v>
      </c>
      <c r="AH1173" s="16">
        <v>15</v>
      </c>
    </row>
    <row r="1174" spans="2:34" x14ac:dyDescent="0.35">
      <c r="B1174" s="17" t="s">
        <v>68</v>
      </c>
      <c r="C1174" s="18">
        <v>0.27662233072795839</v>
      </c>
      <c r="D1174" s="18">
        <v>0.31037720946954839</v>
      </c>
      <c r="E1174" s="18">
        <v>0.23596401531752559</v>
      </c>
      <c r="G1174" s="18">
        <v>0.21814853196035081</v>
      </c>
      <c r="H1174" s="18">
        <v>0.43233923064305341</v>
      </c>
      <c r="J1174" s="18">
        <v>0.34194888884058972</v>
      </c>
      <c r="K1174" s="18">
        <v>0.29030548395609362</v>
      </c>
      <c r="L1174" s="18">
        <v>0.37243722847160671</v>
      </c>
      <c r="M1174" s="18">
        <v>0.219682428305497</v>
      </c>
      <c r="N1174" s="18">
        <v>0.13224090456977489</v>
      </c>
      <c r="O1174" s="18">
        <v>0.23828164760469339</v>
      </c>
      <c r="P1174" s="18">
        <v>0.22336177909015251</v>
      </c>
      <c r="Q1174" s="18">
        <v>0.24185396831630421</v>
      </c>
      <c r="R1174" s="18">
        <v>0.37713711768959163</v>
      </c>
      <c r="S1174" s="18">
        <v>0.28199086738734969</v>
      </c>
      <c r="T1174" s="18">
        <v>0.23640926200844231</v>
      </c>
      <c r="U1174" s="18">
        <v>0</v>
      </c>
      <c r="W1174" s="18">
        <v>0.15233509140385609</v>
      </c>
      <c r="X1174" s="18">
        <v>0.22962573092104591</v>
      </c>
      <c r="Y1174" s="18">
        <v>0.38377683095745951</v>
      </c>
      <c r="Z1174" s="18">
        <v>0.32384463210276643</v>
      </c>
      <c r="AA1174" s="18">
        <v>0.44856658673997801</v>
      </c>
      <c r="AB1174" s="18">
        <v>0.65939904085314016</v>
      </c>
      <c r="AC1174" s="18">
        <v>0.56743151552626159</v>
      </c>
      <c r="AD1174" s="18">
        <v>0.56398653771596563</v>
      </c>
      <c r="AE1174" s="18">
        <v>0.61969887343840213</v>
      </c>
      <c r="AG1174" s="18">
        <v>0.2663741333211751</v>
      </c>
      <c r="AH1174" s="18">
        <v>0.60209374877847133</v>
      </c>
    </row>
    <row r="1175" spans="2:34" ht="29" x14ac:dyDescent="0.35">
      <c r="B1175" s="17" t="s">
        <v>334</v>
      </c>
      <c r="C1175" s="18">
        <v>0.28976659864023502</v>
      </c>
      <c r="D1175" s="18">
        <v>0.30479790200844059</v>
      </c>
      <c r="E1175" s="18">
        <v>0.2780010655336777</v>
      </c>
      <c r="G1175" s="18">
        <v>0.29495718482890387</v>
      </c>
      <c r="H1175" s="18">
        <v>0.27594396342452221</v>
      </c>
      <c r="J1175" s="18">
        <v>0.17514811879656611</v>
      </c>
      <c r="K1175" s="18">
        <v>0.25494487554387851</v>
      </c>
      <c r="L1175" s="18">
        <v>0.29209087161635822</v>
      </c>
      <c r="M1175" s="18">
        <v>0.2312951295384898</v>
      </c>
      <c r="N1175" s="18">
        <v>0.43498931946914782</v>
      </c>
      <c r="O1175" s="18">
        <v>0.30552298983413262</v>
      </c>
      <c r="P1175" s="18">
        <v>0.30206602267250993</v>
      </c>
      <c r="Q1175" s="18">
        <v>0.26721054772041758</v>
      </c>
      <c r="R1175" s="18">
        <v>0.26439261966983879</v>
      </c>
      <c r="S1175" s="18">
        <v>0.29479205105768441</v>
      </c>
      <c r="T1175" s="18">
        <v>0.35094934401748829</v>
      </c>
      <c r="U1175" s="18">
        <v>0.6</v>
      </c>
      <c r="W1175" s="18">
        <v>0.21649889044761039</v>
      </c>
      <c r="X1175" s="18">
        <v>0.32750292011837723</v>
      </c>
      <c r="Y1175" s="18">
        <v>0.31787897736952492</v>
      </c>
      <c r="Z1175" s="18">
        <v>0.45781991123872151</v>
      </c>
      <c r="AA1175" s="18">
        <v>0.39832480253552061</v>
      </c>
      <c r="AB1175" s="18">
        <v>0.23212006720523101</v>
      </c>
      <c r="AC1175" s="18">
        <v>0.31482790901667518</v>
      </c>
      <c r="AD1175" s="18">
        <v>0.31320022490407451</v>
      </c>
      <c r="AE1175" s="18">
        <v>0.32338561766854967</v>
      </c>
      <c r="AG1175" s="18">
        <v>0.28870056516158688</v>
      </c>
      <c r="AH1175" s="18">
        <v>0.32016702869711788</v>
      </c>
    </row>
    <row r="1176" spans="2:34" x14ac:dyDescent="0.35">
      <c r="B1176" s="17" t="s">
        <v>335</v>
      </c>
      <c r="C1176" s="18">
        <v>0.33306105484426762</v>
      </c>
      <c r="D1176" s="18">
        <v>0.28757964813489711</v>
      </c>
      <c r="E1176" s="18">
        <v>0.38546353140637479</v>
      </c>
      <c r="G1176" s="18">
        <v>0.37259613398526698</v>
      </c>
      <c r="H1176" s="18">
        <v>0.227778345468719</v>
      </c>
      <c r="J1176" s="18">
        <v>0.306067656121357</v>
      </c>
      <c r="K1176" s="18">
        <v>0.31007963120500781</v>
      </c>
      <c r="L1176" s="18">
        <v>0.23371844463686339</v>
      </c>
      <c r="M1176" s="18">
        <v>0.5045977964560624</v>
      </c>
      <c r="N1176" s="18">
        <v>0.33917465916303829</v>
      </c>
      <c r="O1176" s="18">
        <v>0.35346075314880959</v>
      </c>
      <c r="P1176" s="18">
        <v>0.35857220559403302</v>
      </c>
      <c r="Q1176" s="18">
        <v>0.43545643421773289</v>
      </c>
      <c r="R1176" s="18">
        <v>0.22570429757069571</v>
      </c>
      <c r="S1176" s="18">
        <v>0.37340025523034148</v>
      </c>
      <c r="T1176" s="18">
        <v>0.38334613536458068</v>
      </c>
      <c r="U1176" s="18">
        <v>0.4</v>
      </c>
      <c r="W1176" s="18">
        <v>0.4793186416729906</v>
      </c>
      <c r="X1176" s="18">
        <v>0.31012189176778893</v>
      </c>
      <c r="Y1176" s="18">
        <v>0.2655962221113099</v>
      </c>
      <c r="Z1176" s="18">
        <v>0.17570332830460789</v>
      </c>
      <c r="AA1176" s="18">
        <v>0.1146050352458276</v>
      </c>
      <c r="AB1176" s="18">
        <v>0.1084808919416287</v>
      </c>
      <c r="AC1176" s="18">
        <v>7.9745291807812035E-2</v>
      </c>
      <c r="AD1176" s="18">
        <v>0.12281323737995981</v>
      </c>
      <c r="AE1176" s="18">
        <v>5.6915508893047952E-2</v>
      </c>
      <c r="AG1176" s="18">
        <v>0.34069789570567732</v>
      </c>
      <c r="AH1176" s="18">
        <v>7.7739222524411081E-2</v>
      </c>
    </row>
    <row r="1177" spans="2:34" x14ac:dyDescent="0.35">
      <c r="B1177" s="17" t="s">
        <v>336</v>
      </c>
      <c r="C1177" s="18">
        <v>0.100550015787539</v>
      </c>
      <c r="D1177" s="18">
        <v>9.7245240387113963E-2</v>
      </c>
      <c r="E1177" s="18">
        <v>0.100571387742422</v>
      </c>
      <c r="G1177" s="18">
        <v>0.1142981492254784</v>
      </c>
      <c r="H1177" s="18">
        <v>6.393846046370541E-2</v>
      </c>
      <c r="J1177" s="18">
        <v>0.17683533624148731</v>
      </c>
      <c r="K1177" s="18">
        <v>0.14467000929502011</v>
      </c>
      <c r="L1177" s="18">
        <v>0.10175345527517141</v>
      </c>
      <c r="M1177" s="18">
        <v>4.4424645699950388E-2</v>
      </c>
      <c r="N1177" s="18">
        <v>9.3595116798038877E-2</v>
      </c>
      <c r="O1177" s="18">
        <v>0.1027346094123639</v>
      </c>
      <c r="P1177" s="18">
        <v>0.11599999264330479</v>
      </c>
      <c r="Q1177" s="18">
        <v>5.5479049745544871E-2</v>
      </c>
      <c r="R1177" s="18">
        <v>0.13276596506987351</v>
      </c>
      <c r="S1177" s="18">
        <v>4.9816826324624391E-2</v>
      </c>
      <c r="T1177" s="18">
        <v>2.929525860948877E-2</v>
      </c>
      <c r="U1177" s="18">
        <v>0</v>
      </c>
      <c r="W1177" s="18">
        <v>0.15184737647554281</v>
      </c>
      <c r="X1177" s="18">
        <v>0.13274945719278811</v>
      </c>
      <c r="Y1177" s="18">
        <v>3.2747969561705732E-2</v>
      </c>
      <c r="Z1177" s="18">
        <v>4.263212835390421E-2</v>
      </c>
      <c r="AA1177" s="18">
        <v>3.8503575478674029E-2</v>
      </c>
      <c r="AB1177" s="18">
        <v>0</v>
      </c>
      <c r="AC1177" s="18">
        <v>3.7995283649251067E-2</v>
      </c>
      <c r="AD1177" s="18">
        <v>0</v>
      </c>
      <c r="AE1177" s="18">
        <v>0</v>
      </c>
      <c r="AG1177" s="18">
        <v>0.1042274058115608</v>
      </c>
      <c r="AH1177" s="18">
        <v>0</v>
      </c>
    </row>
    <row r="1179" spans="2:34" ht="58" x14ac:dyDescent="0.35">
      <c r="B1179" s="14" t="s">
        <v>341</v>
      </c>
    </row>
    <row r="1180" spans="2:34" x14ac:dyDescent="0.35">
      <c r="B1180" s="15" t="s">
        <v>18</v>
      </c>
    </row>
    <row r="1181" spans="2:34" x14ac:dyDescent="0.35">
      <c r="B1181" s="11" t="s">
        <v>59</v>
      </c>
      <c r="C1181" s="16">
        <v>501</v>
      </c>
      <c r="D1181" s="16">
        <v>264</v>
      </c>
      <c r="E1181" s="16">
        <v>233</v>
      </c>
      <c r="G1181" s="16">
        <v>355</v>
      </c>
      <c r="H1181" s="16">
        <v>146</v>
      </c>
      <c r="J1181" s="16">
        <v>48</v>
      </c>
      <c r="K1181" s="16">
        <v>37</v>
      </c>
      <c r="L1181" s="16">
        <v>103</v>
      </c>
      <c r="M1181" s="16">
        <v>43</v>
      </c>
      <c r="N1181" s="16">
        <v>21</v>
      </c>
      <c r="O1181" s="16">
        <v>39</v>
      </c>
      <c r="P1181" s="16">
        <v>59</v>
      </c>
      <c r="Q1181" s="16">
        <v>39</v>
      </c>
      <c r="R1181" s="16">
        <v>54</v>
      </c>
      <c r="S1181" s="16">
        <v>19</v>
      </c>
      <c r="T1181" s="16">
        <v>29</v>
      </c>
      <c r="U1181" s="16">
        <v>10</v>
      </c>
      <c r="W1181" s="16">
        <v>217</v>
      </c>
      <c r="X1181" s="16">
        <v>72</v>
      </c>
      <c r="Y1181" s="16">
        <v>67</v>
      </c>
      <c r="Z1181" s="16">
        <v>52</v>
      </c>
      <c r="AA1181" s="16">
        <v>28</v>
      </c>
      <c r="AB1181" s="16">
        <v>18</v>
      </c>
      <c r="AC1181" s="16">
        <v>24</v>
      </c>
      <c r="AD1181" s="16">
        <v>6</v>
      </c>
      <c r="AE1181" s="16">
        <v>14</v>
      </c>
      <c r="AG1181" s="16">
        <v>478</v>
      </c>
      <c r="AH1181" s="16">
        <v>20</v>
      </c>
    </row>
    <row r="1182" spans="2:34" x14ac:dyDescent="0.35">
      <c r="B1182" s="12" t="s">
        <v>60</v>
      </c>
      <c r="C1182" s="16">
        <v>504</v>
      </c>
      <c r="D1182" s="16">
        <v>262</v>
      </c>
      <c r="E1182" s="16">
        <v>238</v>
      </c>
      <c r="G1182" s="16">
        <v>366</v>
      </c>
      <c r="H1182" s="16">
        <v>138</v>
      </c>
      <c r="J1182" s="16">
        <v>39</v>
      </c>
      <c r="K1182" s="16">
        <v>51</v>
      </c>
      <c r="L1182" s="16">
        <v>91</v>
      </c>
      <c r="M1182" s="16">
        <v>36</v>
      </c>
      <c r="N1182" s="16">
        <v>16</v>
      </c>
      <c r="O1182" s="16">
        <v>49</v>
      </c>
      <c r="P1182" s="16">
        <v>78</v>
      </c>
      <c r="Q1182" s="16">
        <v>37</v>
      </c>
      <c r="R1182" s="16">
        <v>45</v>
      </c>
      <c r="S1182" s="16">
        <v>14</v>
      </c>
      <c r="T1182" s="16">
        <v>32</v>
      </c>
      <c r="U1182" s="16">
        <v>13</v>
      </c>
      <c r="W1182" s="16">
        <v>216</v>
      </c>
      <c r="X1182" s="16">
        <v>88</v>
      </c>
      <c r="Y1182" s="16">
        <v>79</v>
      </c>
      <c r="Z1182" s="16">
        <v>45</v>
      </c>
      <c r="AA1182" s="16">
        <v>24</v>
      </c>
      <c r="AB1182" s="16">
        <v>15</v>
      </c>
      <c r="AC1182" s="16">
        <v>19</v>
      </c>
      <c r="AD1182" s="16">
        <v>5</v>
      </c>
      <c r="AE1182" s="16">
        <v>10</v>
      </c>
      <c r="AG1182" s="16">
        <v>486</v>
      </c>
      <c r="AH1182" s="16">
        <v>15</v>
      </c>
    </row>
    <row r="1183" spans="2:34" x14ac:dyDescent="0.35">
      <c r="B1183" s="17" t="s">
        <v>68</v>
      </c>
      <c r="C1183" s="18">
        <v>0.43798617315359167</v>
      </c>
      <c r="D1183" s="18">
        <v>0.39796188199729682</v>
      </c>
      <c r="E1183" s="18">
        <v>0.48480137891422609</v>
      </c>
      <c r="G1183" s="18">
        <v>0.41083399778018548</v>
      </c>
      <c r="H1183" s="18">
        <v>0.51029296122291701</v>
      </c>
      <c r="J1183" s="18">
        <v>0.47490064239877988</v>
      </c>
      <c r="K1183" s="18">
        <v>0.33633774264678218</v>
      </c>
      <c r="L1183" s="18">
        <v>0.47230023914263752</v>
      </c>
      <c r="M1183" s="18">
        <v>0.43243226957967279</v>
      </c>
      <c r="N1183" s="18">
        <v>0.57109313082117952</v>
      </c>
      <c r="O1183" s="18">
        <v>0.4143687775473136</v>
      </c>
      <c r="P1183" s="18">
        <v>0.4769251902080327</v>
      </c>
      <c r="Q1183" s="18">
        <v>0.3018571967357932</v>
      </c>
      <c r="R1183" s="18">
        <v>0.53211860801231248</v>
      </c>
      <c r="S1183" s="18">
        <v>0.50182528572762297</v>
      </c>
      <c r="T1183" s="18">
        <v>0.46830552491181099</v>
      </c>
      <c r="U1183" s="18">
        <v>0.11102014983619091</v>
      </c>
      <c r="W1183" s="18">
        <v>0.3224114669556627</v>
      </c>
      <c r="X1183" s="18">
        <v>0.45280202778651107</v>
      </c>
      <c r="Y1183" s="18">
        <v>0.47748599592202312</v>
      </c>
      <c r="Z1183" s="18">
        <v>0.58491554940744106</v>
      </c>
      <c r="AA1183" s="18">
        <v>0.4757041472071275</v>
      </c>
      <c r="AB1183" s="18">
        <v>0.63246002599092843</v>
      </c>
      <c r="AC1183" s="18">
        <v>0.63700579195425389</v>
      </c>
      <c r="AD1183" s="18">
        <v>0.74642190713087619</v>
      </c>
      <c r="AE1183" s="18">
        <v>0.7653724809384943</v>
      </c>
      <c r="AG1183" s="18">
        <v>0.42485820208817859</v>
      </c>
      <c r="AH1183" s="18">
        <v>0.75938409057693257</v>
      </c>
    </row>
    <row r="1184" spans="2:34" ht="29" x14ac:dyDescent="0.35">
      <c r="B1184" s="17" t="s">
        <v>334</v>
      </c>
      <c r="C1184" s="18">
        <v>0.24008396510093191</v>
      </c>
      <c r="D1184" s="18">
        <v>0.29617315034969782</v>
      </c>
      <c r="E1184" s="18">
        <v>0.18229808353754659</v>
      </c>
      <c r="G1184" s="18">
        <v>0.2286721070410789</v>
      </c>
      <c r="H1184" s="18">
        <v>0.27047397219477243</v>
      </c>
      <c r="J1184" s="18">
        <v>0.27903645553174738</v>
      </c>
      <c r="K1184" s="18">
        <v>0.25949612402909877</v>
      </c>
      <c r="L1184" s="18">
        <v>0.26863663468682147</v>
      </c>
      <c r="M1184" s="18">
        <v>0.1734522717606885</v>
      </c>
      <c r="N1184" s="18">
        <v>0.24171663558274251</v>
      </c>
      <c r="O1184" s="18">
        <v>0.28150098074523699</v>
      </c>
      <c r="P1184" s="18">
        <v>0.26170695083238238</v>
      </c>
      <c r="Q1184" s="18">
        <v>0.27287509430595952</v>
      </c>
      <c r="R1184" s="18">
        <v>0.1673915705675619</v>
      </c>
      <c r="S1184" s="18">
        <v>9.5521520246120262E-2</v>
      </c>
      <c r="T1184" s="18">
        <v>0.1010665752493031</v>
      </c>
      <c r="U1184" s="18">
        <v>0.40000000000000008</v>
      </c>
      <c r="W1184" s="18">
        <v>0.23824116917172949</v>
      </c>
      <c r="X1184" s="18">
        <v>0.28023201749205318</v>
      </c>
      <c r="Y1184" s="18">
        <v>0.20708689373001049</v>
      </c>
      <c r="Z1184" s="18">
        <v>0.21387293768420981</v>
      </c>
      <c r="AA1184" s="18">
        <v>0.35583387431936392</v>
      </c>
      <c r="AB1184" s="18">
        <v>0.31678979834627452</v>
      </c>
      <c r="AC1184" s="18">
        <v>0.1625641449175789</v>
      </c>
      <c r="AD1184" s="18">
        <v>0</v>
      </c>
      <c r="AE1184" s="18">
        <v>0.2346275190615055</v>
      </c>
      <c r="AG1184" s="18">
        <v>0.24391125041363901</v>
      </c>
      <c r="AH1184" s="18">
        <v>0.1604851111339794</v>
      </c>
    </row>
    <row r="1185" spans="2:34" x14ac:dyDescent="0.35">
      <c r="B1185" s="17" t="s">
        <v>335</v>
      </c>
      <c r="C1185" s="18">
        <v>0.26713941871938929</v>
      </c>
      <c r="D1185" s="18">
        <v>0.2486026886509263</v>
      </c>
      <c r="E1185" s="18">
        <v>0.28879068116084272</v>
      </c>
      <c r="G1185" s="18">
        <v>0.29870884833945299</v>
      </c>
      <c r="H1185" s="18">
        <v>0.18306939391971291</v>
      </c>
      <c r="J1185" s="18">
        <v>0.1667093847010033</v>
      </c>
      <c r="K1185" s="18">
        <v>0.34902959268745642</v>
      </c>
      <c r="L1185" s="18">
        <v>0.15345851427694421</v>
      </c>
      <c r="M1185" s="18">
        <v>0.37190313580966322</v>
      </c>
      <c r="N1185" s="18">
        <v>0.18719023359607781</v>
      </c>
      <c r="O1185" s="18">
        <v>0.2260608880157654</v>
      </c>
      <c r="P1185" s="18">
        <v>0.21335262890018269</v>
      </c>
      <c r="Q1185" s="18">
        <v>0.42526770895824678</v>
      </c>
      <c r="R1185" s="18">
        <v>0.26385310440187099</v>
      </c>
      <c r="S1185" s="18">
        <v>0.35694850010476092</v>
      </c>
      <c r="T1185" s="18">
        <v>0.39078758820242149</v>
      </c>
      <c r="U1185" s="18">
        <v>0.48897985016380913</v>
      </c>
      <c r="W1185" s="18">
        <v>0.38018299733810978</v>
      </c>
      <c r="X1185" s="18">
        <v>0.2193929701529915</v>
      </c>
      <c r="Y1185" s="18">
        <v>0.2393973788157103</v>
      </c>
      <c r="Z1185" s="18">
        <v>0.1409914815890885</v>
      </c>
      <c r="AA1185" s="18">
        <v>0.14217616706867461</v>
      </c>
      <c r="AB1185" s="18">
        <v>5.075017566279711E-2</v>
      </c>
      <c r="AC1185" s="18">
        <v>0.1624347794789161</v>
      </c>
      <c r="AD1185" s="18">
        <v>0.130764855489164</v>
      </c>
      <c r="AE1185" s="18">
        <v>0</v>
      </c>
      <c r="AG1185" s="18">
        <v>0.27563407753078711</v>
      </c>
      <c r="AH1185" s="18">
        <v>4.1321756702035008E-2</v>
      </c>
    </row>
    <row r="1186" spans="2:34" x14ac:dyDescent="0.35">
      <c r="B1186" s="17" t="s">
        <v>336</v>
      </c>
      <c r="C1186" s="18">
        <v>5.4790443026087141E-2</v>
      </c>
      <c r="D1186" s="18">
        <v>5.7262279002079183E-2</v>
      </c>
      <c r="E1186" s="18">
        <v>4.4109856387384752E-2</v>
      </c>
      <c r="G1186" s="18">
        <v>6.1785046839282702E-2</v>
      </c>
      <c r="H1186" s="18">
        <v>3.6163672662597811E-2</v>
      </c>
      <c r="J1186" s="18">
        <v>7.9353517368469462E-2</v>
      </c>
      <c r="K1186" s="18">
        <v>5.5136540636662533E-2</v>
      </c>
      <c r="L1186" s="18">
        <v>0.1056046118935966</v>
      </c>
      <c r="M1186" s="18">
        <v>2.2212322849975191E-2</v>
      </c>
      <c r="N1186" s="18">
        <v>0</v>
      </c>
      <c r="O1186" s="18">
        <v>7.8069353691683607E-2</v>
      </c>
      <c r="P1186" s="18">
        <v>4.8015230059402288E-2</v>
      </c>
      <c r="Q1186" s="18">
        <v>0</v>
      </c>
      <c r="R1186" s="18">
        <v>3.6636717018254522E-2</v>
      </c>
      <c r="S1186" s="18">
        <v>4.5704693921495863E-2</v>
      </c>
      <c r="T1186" s="18">
        <v>3.9840311636464447E-2</v>
      </c>
      <c r="U1186" s="18">
        <v>0</v>
      </c>
      <c r="W1186" s="18">
        <v>5.9164366534498067E-2</v>
      </c>
      <c r="X1186" s="18">
        <v>4.7572984568444283E-2</v>
      </c>
      <c r="Y1186" s="18">
        <v>7.6029731532256312E-2</v>
      </c>
      <c r="Z1186" s="18">
        <v>6.0220031319260597E-2</v>
      </c>
      <c r="AA1186" s="18">
        <v>2.628581140483402E-2</v>
      </c>
      <c r="AB1186" s="18">
        <v>0</v>
      </c>
      <c r="AC1186" s="18">
        <v>3.7995283649251067E-2</v>
      </c>
      <c r="AD1186" s="18">
        <v>0.12281323737995981</v>
      </c>
      <c r="AE1186" s="18">
        <v>0</v>
      </c>
      <c r="AG1186" s="18">
        <v>5.5596469967395389E-2</v>
      </c>
      <c r="AH1186" s="18">
        <v>3.8809041587053221E-2</v>
      </c>
    </row>
    <row r="1188" spans="2:34" ht="58" x14ac:dyDescent="0.35">
      <c r="B1188" s="14" t="s">
        <v>342</v>
      </c>
    </row>
    <row r="1189" spans="2:34" x14ac:dyDescent="0.35">
      <c r="B1189" s="15" t="s">
        <v>18</v>
      </c>
    </row>
    <row r="1190" spans="2:34" x14ac:dyDescent="0.35">
      <c r="B1190" s="11" t="s">
        <v>59</v>
      </c>
      <c r="C1190" s="16">
        <v>501</v>
      </c>
      <c r="D1190" s="16">
        <v>264</v>
      </c>
      <c r="E1190" s="16">
        <v>233</v>
      </c>
      <c r="G1190" s="16">
        <v>355</v>
      </c>
      <c r="H1190" s="16">
        <v>146</v>
      </c>
      <c r="J1190" s="16">
        <v>48</v>
      </c>
      <c r="K1190" s="16">
        <v>37</v>
      </c>
      <c r="L1190" s="16">
        <v>103</v>
      </c>
      <c r="M1190" s="16">
        <v>43</v>
      </c>
      <c r="N1190" s="16">
        <v>21</v>
      </c>
      <c r="O1190" s="16">
        <v>39</v>
      </c>
      <c r="P1190" s="16">
        <v>59</v>
      </c>
      <c r="Q1190" s="16">
        <v>39</v>
      </c>
      <c r="R1190" s="16">
        <v>54</v>
      </c>
      <c r="S1190" s="16">
        <v>19</v>
      </c>
      <c r="T1190" s="16">
        <v>29</v>
      </c>
      <c r="U1190" s="16">
        <v>10</v>
      </c>
      <c r="W1190" s="16">
        <v>217</v>
      </c>
      <c r="X1190" s="16">
        <v>72</v>
      </c>
      <c r="Y1190" s="16">
        <v>67</v>
      </c>
      <c r="Z1190" s="16">
        <v>52</v>
      </c>
      <c r="AA1190" s="16">
        <v>28</v>
      </c>
      <c r="AB1190" s="16">
        <v>18</v>
      </c>
      <c r="AC1190" s="16">
        <v>24</v>
      </c>
      <c r="AD1190" s="16">
        <v>6</v>
      </c>
      <c r="AE1190" s="16">
        <v>14</v>
      </c>
      <c r="AG1190" s="16">
        <v>478</v>
      </c>
      <c r="AH1190" s="16">
        <v>20</v>
      </c>
    </row>
    <row r="1191" spans="2:34" x14ac:dyDescent="0.35">
      <c r="B1191" s="12" t="s">
        <v>60</v>
      </c>
      <c r="C1191" s="16">
        <v>504</v>
      </c>
      <c r="D1191" s="16">
        <v>262</v>
      </c>
      <c r="E1191" s="16">
        <v>238</v>
      </c>
      <c r="G1191" s="16">
        <v>366</v>
      </c>
      <c r="H1191" s="16">
        <v>138</v>
      </c>
      <c r="J1191" s="16">
        <v>39</v>
      </c>
      <c r="K1191" s="16">
        <v>51</v>
      </c>
      <c r="L1191" s="16">
        <v>91</v>
      </c>
      <c r="M1191" s="16">
        <v>36</v>
      </c>
      <c r="N1191" s="16">
        <v>16</v>
      </c>
      <c r="O1191" s="16">
        <v>49</v>
      </c>
      <c r="P1191" s="16">
        <v>78</v>
      </c>
      <c r="Q1191" s="16">
        <v>37</v>
      </c>
      <c r="R1191" s="16">
        <v>45</v>
      </c>
      <c r="S1191" s="16">
        <v>14</v>
      </c>
      <c r="T1191" s="16">
        <v>32</v>
      </c>
      <c r="U1191" s="16">
        <v>13</v>
      </c>
      <c r="W1191" s="16">
        <v>216</v>
      </c>
      <c r="X1191" s="16">
        <v>88</v>
      </c>
      <c r="Y1191" s="16">
        <v>79</v>
      </c>
      <c r="Z1191" s="16">
        <v>45</v>
      </c>
      <c r="AA1191" s="16">
        <v>24</v>
      </c>
      <c r="AB1191" s="16">
        <v>15</v>
      </c>
      <c r="AC1191" s="16">
        <v>19</v>
      </c>
      <c r="AD1191" s="16">
        <v>5</v>
      </c>
      <c r="AE1191" s="16">
        <v>10</v>
      </c>
      <c r="AG1191" s="16">
        <v>486</v>
      </c>
      <c r="AH1191" s="16">
        <v>15</v>
      </c>
    </row>
    <row r="1192" spans="2:34" x14ac:dyDescent="0.35">
      <c r="B1192" s="17" t="s">
        <v>68</v>
      </c>
      <c r="C1192" s="18">
        <v>0.30075067775497261</v>
      </c>
      <c r="D1192" s="18">
        <v>0.3176164279108693</v>
      </c>
      <c r="E1192" s="18">
        <v>0.28267102161350449</v>
      </c>
      <c r="G1192" s="18">
        <v>0.23992073767499891</v>
      </c>
      <c r="H1192" s="18">
        <v>0.46274202928183361</v>
      </c>
      <c r="J1192" s="18">
        <v>0.28134811319815539</v>
      </c>
      <c r="K1192" s="18">
        <v>0.36006922426318277</v>
      </c>
      <c r="L1192" s="18">
        <v>0.32099424813706229</v>
      </c>
      <c r="M1192" s="18">
        <v>0.32564641100841069</v>
      </c>
      <c r="N1192" s="18">
        <v>0.24515661532536129</v>
      </c>
      <c r="O1192" s="18">
        <v>0.29941500555872769</v>
      </c>
      <c r="P1192" s="18">
        <v>0.35167253656897851</v>
      </c>
      <c r="Q1192" s="18">
        <v>0.19701297165435741</v>
      </c>
      <c r="R1192" s="18">
        <v>0.43192962998670009</v>
      </c>
      <c r="S1192" s="18">
        <v>0.21572228593714471</v>
      </c>
      <c r="T1192" s="18">
        <v>0.1086852419950428</v>
      </c>
      <c r="U1192" s="18">
        <v>8.8979850163809091E-2</v>
      </c>
      <c r="W1192" s="18">
        <v>0.20961790491318341</v>
      </c>
      <c r="X1192" s="18">
        <v>0.34225468401636611</v>
      </c>
      <c r="Y1192" s="18">
        <v>0.25459177307871622</v>
      </c>
      <c r="Z1192" s="18">
        <v>0.34067380550229848</v>
      </c>
      <c r="AA1192" s="18">
        <v>0.61208714899771643</v>
      </c>
      <c r="AB1192" s="18">
        <v>0.36055943339303709</v>
      </c>
      <c r="AC1192" s="18">
        <v>0.52816306756633691</v>
      </c>
      <c r="AD1192" s="18">
        <v>0.53357779927632976</v>
      </c>
      <c r="AE1192" s="18">
        <v>0.59492839815271015</v>
      </c>
      <c r="AG1192" s="18">
        <v>0.29042253680732771</v>
      </c>
      <c r="AH1192" s="18">
        <v>0.57554157964699948</v>
      </c>
    </row>
    <row r="1193" spans="2:34" ht="29" x14ac:dyDescent="0.35">
      <c r="B1193" s="17" t="s">
        <v>334</v>
      </c>
      <c r="C1193" s="18">
        <v>0.26740320532081491</v>
      </c>
      <c r="D1193" s="18">
        <v>0.2875122780531299</v>
      </c>
      <c r="E1193" s="18">
        <v>0.24609119784648481</v>
      </c>
      <c r="G1193" s="18">
        <v>0.25792904500970909</v>
      </c>
      <c r="H1193" s="18">
        <v>0.29263308441259839</v>
      </c>
      <c r="J1193" s="18">
        <v>0.32088448944814663</v>
      </c>
      <c r="K1193" s="18">
        <v>0.24031767587345179</v>
      </c>
      <c r="L1193" s="18">
        <v>0.33744466245106652</v>
      </c>
      <c r="M1193" s="18">
        <v>0.22664302178479079</v>
      </c>
      <c r="N1193" s="18">
        <v>0.25288242888987522</v>
      </c>
      <c r="O1193" s="18">
        <v>0.21972437615941801</v>
      </c>
      <c r="P1193" s="18">
        <v>0.19942779072761951</v>
      </c>
      <c r="Q1193" s="18">
        <v>0.34692285730979588</v>
      </c>
      <c r="R1193" s="18">
        <v>0.19024738458267179</v>
      </c>
      <c r="S1193" s="18">
        <v>0.34872100978543719</v>
      </c>
      <c r="T1193" s="18">
        <v>0.2472449549227928</v>
      </c>
      <c r="U1193" s="18">
        <v>0.44408059934476368</v>
      </c>
      <c r="W1193" s="18">
        <v>0.1965097284690884</v>
      </c>
      <c r="X1193" s="18">
        <v>0.23144216806559459</v>
      </c>
      <c r="Y1193" s="18">
        <v>0.43648314773088931</v>
      </c>
      <c r="Z1193" s="18">
        <v>0.29185368889224522</v>
      </c>
      <c r="AA1193" s="18">
        <v>0.24165279022436811</v>
      </c>
      <c r="AB1193" s="18">
        <v>0.48020949900253712</v>
      </c>
      <c r="AC1193" s="18">
        <v>0.43384164878441189</v>
      </c>
      <c r="AD1193" s="18">
        <v>0.33942407849336059</v>
      </c>
      <c r="AE1193" s="18">
        <v>0.1457715139772767</v>
      </c>
      <c r="AG1193" s="18">
        <v>0.27079504054377052</v>
      </c>
      <c r="AH1193" s="18">
        <v>0.20696581672570799</v>
      </c>
    </row>
    <row r="1194" spans="2:34" x14ac:dyDescent="0.35">
      <c r="B1194" s="17" t="s">
        <v>335</v>
      </c>
      <c r="C1194" s="18">
        <v>0.32414361765382238</v>
      </c>
      <c r="D1194" s="18">
        <v>0.30924457406437428</v>
      </c>
      <c r="E1194" s="18">
        <v>0.34273097612226161</v>
      </c>
      <c r="G1194" s="18">
        <v>0.37025509630791598</v>
      </c>
      <c r="H1194" s="18">
        <v>0.20134782436094389</v>
      </c>
      <c r="J1194" s="18">
        <v>0.21790130157536811</v>
      </c>
      <c r="K1194" s="18">
        <v>0.28934001859004033</v>
      </c>
      <c r="L1194" s="18">
        <v>0.25846386459736959</v>
      </c>
      <c r="M1194" s="18">
        <v>0.33114696288690237</v>
      </c>
      <c r="N1194" s="18">
        <v>0.36156828058770513</v>
      </c>
      <c r="O1194" s="18">
        <v>0.34735117186069858</v>
      </c>
      <c r="P1194" s="18">
        <v>0.33686413589813002</v>
      </c>
      <c r="Q1194" s="18">
        <v>0.42526770895824678</v>
      </c>
      <c r="R1194" s="18">
        <v>0.26791283437586422</v>
      </c>
      <c r="S1194" s="18">
        <v>0.3898520103559221</v>
      </c>
      <c r="T1194" s="18">
        <v>0.55044468067070196</v>
      </c>
      <c r="U1194" s="18">
        <v>0.28897985016380912</v>
      </c>
      <c r="W1194" s="18">
        <v>0.42144586872880252</v>
      </c>
      <c r="X1194" s="18">
        <v>0.3250843166702117</v>
      </c>
      <c r="Y1194" s="18">
        <v>0.28968729861532377</v>
      </c>
      <c r="Z1194" s="18">
        <v>0.30832196874018419</v>
      </c>
      <c r="AA1194" s="18">
        <v>8.1470673894407486E-2</v>
      </c>
      <c r="AB1194" s="18">
        <v>0.15923106760442579</v>
      </c>
      <c r="AC1194" s="18">
        <v>0</v>
      </c>
      <c r="AD1194" s="18">
        <v>0.1269981222303096</v>
      </c>
      <c r="AE1194" s="18">
        <v>0.20256168341376821</v>
      </c>
      <c r="AG1194" s="18">
        <v>0.33048351456783859</v>
      </c>
      <c r="AH1194" s="18">
        <v>0.17868356204023941</v>
      </c>
    </row>
    <row r="1195" spans="2:34" x14ac:dyDescent="0.35">
      <c r="B1195" s="17" t="s">
        <v>336</v>
      </c>
      <c r="C1195" s="18">
        <v>0.1077024992703902</v>
      </c>
      <c r="D1195" s="18">
        <v>8.5626719971626533E-2</v>
      </c>
      <c r="E1195" s="18">
        <v>0.12850680441774909</v>
      </c>
      <c r="G1195" s="18">
        <v>0.1318951210073761</v>
      </c>
      <c r="H1195" s="18">
        <v>4.3277061944624058E-2</v>
      </c>
      <c r="J1195" s="18">
        <v>0.17986609577832999</v>
      </c>
      <c r="K1195" s="18">
        <v>0.11027308127332509</v>
      </c>
      <c r="L1195" s="18">
        <v>8.3097224814501339E-2</v>
      </c>
      <c r="M1195" s="18">
        <v>0.116563604319896</v>
      </c>
      <c r="N1195" s="18">
        <v>0.14039267519705831</v>
      </c>
      <c r="O1195" s="18">
        <v>0.1335094464211552</v>
      </c>
      <c r="P1195" s="18">
        <v>0.11203553680527201</v>
      </c>
      <c r="Q1195" s="18">
        <v>3.079646207759941E-2</v>
      </c>
      <c r="R1195" s="18">
        <v>0.10991015105476359</v>
      </c>
      <c r="S1195" s="18">
        <v>4.5704693921495863E-2</v>
      </c>
      <c r="T1195" s="18">
        <v>9.3625122411462328E-2</v>
      </c>
      <c r="U1195" s="18">
        <v>0.17795970032761821</v>
      </c>
      <c r="W1195" s="18">
        <v>0.17242649788892581</v>
      </c>
      <c r="X1195" s="18">
        <v>0.1012188312478276</v>
      </c>
      <c r="Y1195" s="18">
        <v>1.9237780575070761E-2</v>
      </c>
      <c r="Z1195" s="18">
        <v>5.9150536865272212E-2</v>
      </c>
      <c r="AA1195" s="18">
        <v>6.4789386883508049E-2</v>
      </c>
      <c r="AB1195" s="18">
        <v>0</v>
      </c>
      <c r="AC1195" s="18">
        <v>3.7995283649251067E-2</v>
      </c>
      <c r="AD1195" s="18">
        <v>0</v>
      </c>
      <c r="AE1195" s="18">
        <v>5.6738404456244632E-2</v>
      </c>
      <c r="AG1195" s="18">
        <v>0.10829890808106329</v>
      </c>
      <c r="AH1195" s="18">
        <v>3.8809041587053221E-2</v>
      </c>
    </row>
    <row r="1197" spans="2:34" ht="58" x14ac:dyDescent="0.35">
      <c r="B1197" s="14" t="s">
        <v>343</v>
      </c>
    </row>
    <row r="1198" spans="2:34" x14ac:dyDescent="0.35">
      <c r="B1198" s="15" t="s">
        <v>18</v>
      </c>
    </row>
    <row r="1199" spans="2:34" x14ac:dyDescent="0.35">
      <c r="B1199" s="11" t="s">
        <v>59</v>
      </c>
      <c r="C1199" s="16">
        <v>501</v>
      </c>
      <c r="D1199" s="16">
        <v>264</v>
      </c>
      <c r="E1199" s="16">
        <v>233</v>
      </c>
      <c r="G1199" s="16">
        <v>355</v>
      </c>
      <c r="H1199" s="16">
        <v>146</v>
      </c>
      <c r="J1199" s="16">
        <v>48</v>
      </c>
      <c r="K1199" s="16">
        <v>37</v>
      </c>
      <c r="L1199" s="16">
        <v>103</v>
      </c>
      <c r="M1199" s="16">
        <v>43</v>
      </c>
      <c r="N1199" s="16">
        <v>21</v>
      </c>
      <c r="O1199" s="16">
        <v>39</v>
      </c>
      <c r="P1199" s="16">
        <v>59</v>
      </c>
      <c r="Q1199" s="16">
        <v>39</v>
      </c>
      <c r="R1199" s="16">
        <v>54</v>
      </c>
      <c r="S1199" s="16">
        <v>19</v>
      </c>
      <c r="T1199" s="16">
        <v>29</v>
      </c>
      <c r="U1199" s="16">
        <v>10</v>
      </c>
      <c r="W1199" s="16">
        <v>217</v>
      </c>
      <c r="X1199" s="16">
        <v>72</v>
      </c>
      <c r="Y1199" s="16">
        <v>67</v>
      </c>
      <c r="Z1199" s="16">
        <v>52</v>
      </c>
      <c r="AA1199" s="16">
        <v>28</v>
      </c>
      <c r="AB1199" s="16">
        <v>18</v>
      </c>
      <c r="AC1199" s="16">
        <v>24</v>
      </c>
      <c r="AD1199" s="16">
        <v>6</v>
      </c>
      <c r="AE1199" s="16">
        <v>14</v>
      </c>
      <c r="AG1199" s="16">
        <v>478</v>
      </c>
      <c r="AH1199" s="16">
        <v>20</v>
      </c>
    </row>
    <row r="1200" spans="2:34" x14ac:dyDescent="0.35">
      <c r="B1200" s="12" t="s">
        <v>60</v>
      </c>
      <c r="C1200" s="16">
        <v>504</v>
      </c>
      <c r="D1200" s="16">
        <v>262</v>
      </c>
      <c r="E1200" s="16">
        <v>238</v>
      </c>
      <c r="G1200" s="16">
        <v>366</v>
      </c>
      <c r="H1200" s="16">
        <v>138</v>
      </c>
      <c r="J1200" s="16">
        <v>39</v>
      </c>
      <c r="K1200" s="16">
        <v>51</v>
      </c>
      <c r="L1200" s="16">
        <v>91</v>
      </c>
      <c r="M1200" s="16">
        <v>36</v>
      </c>
      <c r="N1200" s="16">
        <v>16</v>
      </c>
      <c r="O1200" s="16">
        <v>49</v>
      </c>
      <c r="P1200" s="16">
        <v>78</v>
      </c>
      <c r="Q1200" s="16">
        <v>37</v>
      </c>
      <c r="R1200" s="16">
        <v>45</v>
      </c>
      <c r="S1200" s="16">
        <v>14</v>
      </c>
      <c r="T1200" s="16">
        <v>32</v>
      </c>
      <c r="U1200" s="16">
        <v>13</v>
      </c>
      <c r="W1200" s="16">
        <v>216</v>
      </c>
      <c r="X1200" s="16">
        <v>88</v>
      </c>
      <c r="Y1200" s="16">
        <v>79</v>
      </c>
      <c r="Z1200" s="16">
        <v>45</v>
      </c>
      <c r="AA1200" s="16">
        <v>24</v>
      </c>
      <c r="AB1200" s="16">
        <v>15</v>
      </c>
      <c r="AC1200" s="16">
        <v>19</v>
      </c>
      <c r="AD1200" s="16">
        <v>5</v>
      </c>
      <c r="AE1200" s="16">
        <v>10</v>
      </c>
      <c r="AG1200" s="16">
        <v>486</v>
      </c>
      <c r="AH1200" s="16">
        <v>15</v>
      </c>
    </row>
    <row r="1201" spans="2:34" x14ac:dyDescent="0.35">
      <c r="B1201" s="17" t="s">
        <v>68</v>
      </c>
      <c r="C1201" s="18">
        <v>0.29849911330833412</v>
      </c>
      <c r="D1201" s="18">
        <v>0.32172997371490619</v>
      </c>
      <c r="E1201" s="18">
        <v>0.27337498465173959</v>
      </c>
      <c r="G1201" s="18">
        <v>0.2366307633758746</v>
      </c>
      <c r="H1201" s="18">
        <v>0.46325577111729688</v>
      </c>
      <c r="J1201" s="18">
        <v>0.34026167139566849</v>
      </c>
      <c r="K1201" s="18">
        <v>0.32267593250581522</v>
      </c>
      <c r="L1201" s="18">
        <v>0.36792972366249688</v>
      </c>
      <c r="M1201" s="18">
        <v>0.16204174978922459</v>
      </c>
      <c r="N1201" s="18">
        <v>0.31392183808627783</v>
      </c>
      <c r="O1201" s="18">
        <v>0.15142187422193989</v>
      </c>
      <c r="P1201" s="18">
        <v>0.30561308118911962</v>
      </c>
      <c r="Q1201" s="18">
        <v>0.2812510580525856</v>
      </c>
      <c r="R1201" s="18">
        <v>0.35882174580792597</v>
      </c>
      <c r="S1201" s="18">
        <v>0.32769556130884558</v>
      </c>
      <c r="T1201" s="18">
        <v>0.36383950355095018</v>
      </c>
      <c r="U1201" s="18">
        <v>0.11102014983619091</v>
      </c>
      <c r="W1201" s="18">
        <v>0.178199634044202</v>
      </c>
      <c r="X1201" s="18">
        <v>0.25826428025170922</v>
      </c>
      <c r="Y1201" s="18">
        <v>0.4126360680371049</v>
      </c>
      <c r="Z1201" s="18">
        <v>0.25392583060668139</v>
      </c>
      <c r="AA1201" s="18">
        <v>0.45992389276576612</v>
      </c>
      <c r="AB1201" s="18">
        <v>0.46904032533466578</v>
      </c>
      <c r="AC1201" s="18">
        <v>0.67850783540481463</v>
      </c>
      <c r="AD1201" s="18">
        <v>0.61942378490056671</v>
      </c>
      <c r="AE1201" s="18">
        <v>1</v>
      </c>
      <c r="AG1201" s="18">
        <v>0.28048175105951512</v>
      </c>
      <c r="AH1201" s="18">
        <v>0.8797377345151941</v>
      </c>
    </row>
    <row r="1202" spans="2:34" ht="29" x14ac:dyDescent="0.35">
      <c r="B1202" s="17" t="s">
        <v>334</v>
      </c>
      <c r="C1202" s="18">
        <v>0.31179453061713353</v>
      </c>
      <c r="D1202" s="18">
        <v>0.32505474998664452</v>
      </c>
      <c r="E1202" s="18">
        <v>0.29875502493492739</v>
      </c>
      <c r="G1202" s="18">
        <v>0.31323679124788689</v>
      </c>
      <c r="H1202" s="18">
        <v>0.30795376160564708</v>
      </c>
      <c r="J1202" s="18">
        <v>0.27566069720642661</v>
      </c>
      <c r="K1202" s="18">
        <v>0.25241832155509841</v>
      </c>
      <c r="L1202" s="18">
        <v>0.35804463039117418</v>
      </c>
      <c r="M1202" s="18">
        <v>0.36620184286117108</v>
      </c>
      <c r="N1202" s="18">
        <v>0.31169769472156639</v>
      </c>
      <c r="O1202" s="18">
        <v>0.43763968812860432</v>
      </c>
      <c r="P1202" s="18">
        <v>0.29176393899547792</v>
      </c>
      <c r="Q1202" s="18">
        <v>0.2647237944713895</v>
      </c>
      <c r="R1202" s="18">
        <v>0.20100410795997489</v>
      </c>
      <c r="S1202" s="18">
        <v>0.29890418346081288</v>
      </c>
      <c r="T1202" s="18">
        <v>0.21267820352558189</v>
      </c>
      <c r="U1202" s="18">
        <v>0.6</v>
      </c>
      <c r="W1202" s="18">
        <v>0.28182636726952798</v>
      </c>
      <c r="X1202" s="18">
        <v>0.35803864757930159</v>
      </c>
      <c r="Y1202" s="18">
        <v>0.2696521778609296</v>
      </c>
      <c r="Z1202" s="18">
        <v>0.49300105398623401</v>
      </c>
      <c r="AA1202" s="18">
        <v>0.42973565676731412</v>
      </c>
      <c r="AB1202" s="18">
        <v>0.37172860706090838</v>
      </c>
      <c r="AC1202" s="18">
        <v>0.20375158913812219</v>
      </c>
      <c r="AD1202" s="18">
        <v>0.130764855489164</v>
      </c>
      <c r="AE1202" s="18">
        <v>0</v>
      </c>
      <c r="AG1202" s="18">
        <v>0.32014045461912932</v>
      </c>
      <c r="AH1202" s="18">
        <v>4.1321756702035008E-2</v>
      </c>
    </row>
    <row r="1203" spans="2:34" x14ac:dyDescent="0.35">
      <c r="B1203" s="17" t="s">
        <v>335</v>
      </c>
      <c r="C1203" s="18">
        <v>0.29329657205155341</v>
      </c>
      <c r="D1203" s="18">
        <v>0.27365897464728628</v>
      </c>
      <c r="E1203" s="18">
        <v>0.31659147345536348</v>
      </c>
      <c r="G1203" s="18">
        <v>0.33613725354778001</v>
      </c>
      <c r="H1203" s="18">
        <v>0.17921097724771701</v>
      </c>
      <c r="J1203" s="18">
        <v>0.21399248837158069</v>
      </c>
      <c r="K1203" s="18">
        <v>0.36976920530242402</v>
      </c>
      <c r="L1203" s="18">
        <v>0.17389707577935459</v>
      </c>
      <c r="M1203" s="18">
        <v>0.39961744872965838</v>
      </c>
      <c r="N1203" s="18">
        <v>0.28078535039411662</v>
      </c>
      <c r="O1203" s="18">
        <v>0.30209424694898068</v>
      </c>
      <c r="P1203" s="18">
        <v>0.28662298717209778</v>
      </c>
      <c r="Q1203" s="18">
        <v>0.37386351006253421</v>
      </c>
      <c r="R1203" s="18">
        <v>0.31194563666820813</v>
      </c>
      <c r="S1203" s="18">
        <v>0.26553911226176907</v>
      </c>
      <c r="T1203" s="18">
        <v>0.39155128792011817</v>
      </c>
      <c r="U1203" s="18">
        <v>0.28897985016380912</v>
      </c>
      <c r="W1203" s="18">
        <v>0.4051484315765182</v>
      </c>
      <c r="X1203" s="18">
        <v>0.29402422144900509</v>
      </c>
      <c r="Y1203" s="18">
        <v>0.2418963409458027</v>
      </c>
      <c r="Z1203" s="18">
        <v>0.1763346755764561</v>
      </c>
      <c r="AA1203" s="18">
        <v>8.4054639062085934E-2</v>
      </c>
      <c r="AB1203" s="18">
        <v>0.1069756541380721</v>
      </c>
      <c r="AC1203" s="18">
        <v>7.9745291807812035E-2</v>
      </c>
      <c r="AD1203" s="18">
        <v>0.24981135961026929</v>
      </c>
      <c r="AE1203" s="18">
        <v>0</v>
      </c>
      <c r="AG1203" s="18">
        <v>0.29944203991232188</v>
      </c>
      <c r="AH1203" s="18">
        <v>7.8940508782770966E-2</v>
      </c>
    </row>
    <row r="1204" spans="2:34" x14ac:dyDescent="0.35">
      <c r="B1204" s="17" t="s">
        <v>336</v>
      </c>
      <c r="C1204" s="18">
        <v>9.640978402297895E-2</v>
      </c>
      <c r="D1204" s="18">
        <v>7.9556301651162842E-2</v>
      </c>
      <c r="E1204" s="18">
        <v>0.1112785169579695</v>
      </c>
      <c r="G1204" s="18">
        <v>0.1139951918284587</v>
      </c>
      <c r="H1204" s="18">
        <v>4.9579490029338973E-2</v>
      </c>
      <c r="J1204" s="18">
        <v>0.1700851430263241</v>
      </c>
      <c r="K1204" s="18">
        <v>5.5136540636662533E-2</v>
      </c>
      <c r="L1204" s="18">
        <v>0.1001285701669741</v>
      </c>
      <c r="M1204" s="18">
        <v>7.2138958619945626E-2</v>
      </c>
      <c r="N1204" s="18">
        <v>9.3595116798038877E-2</v>
      </c>
      <c r="O1204" s="18">
        <v>0.10884419070047489</v>
      </c>
      <c r="P1204" s="18">
        <v>0.11599999264330479</v>
      </c>
      <c r="Q1204" s="18">
        <v>8.0161637413490333E-2</v>
      </c>
      <c r="R1204" s="18">
        <v>0.12822850956389081</v>
      </c>
      <c r="S1204" s="18">
        <v>0.1078611429685724</v>
      </c>
      <c r="T1204" s="18">
        <v>3.1931005003349867E-2</v>
      </c>
      <c r="U1204" s="18">
        <v>0</v>
      </c>
      <c r="W1204" s="18">
        <v>0.13482556710975191</v>
      </c>
      <c r="X1204" s="18">
        <v>8.9672850719984099E-2</v>
      </c>
      <c r="Y1204" s="18">
        <v>7.581541315616297E-2</v>
      </c>
      <c r="Z1204" s="18">
        <v>7.6738439830628599E-2</v>
      </c>
      <c r="AA1204" s="18">
        <v>2.628581140483402E-2</v>
      </c>
      <c r="AB1204" s="18">
        <v>5.2255413466353692E-2</v>
      </c>
      <c r="AC1204" s="18">
        <v>3.7995283649251067E-2</v>
      </c>
      <c r="AD1204" s="18">
        <v>0</v>
      </c>
      <c r="AE1204" s="18">
        <v>0</v>
      </c>
      <c r="AG1204" s="18">
        <v>9.9935754409033725E-2</v>
      </c>
      <c r="AH1204" s="18">
        <v>0</v>
      </c>
    </row>
    <row r="1206" spans="2:34" ht="101.5" x14ac:dyDescent="0.35">
      <c r="B1206" s="14" t="s">
        <v>344</v>
      </c>
    </row>
    <row r="1207" spans="2:34" x14ac:dyDescent="0.35">
      <c r="B1207" s="15" t="s">
        <v>18</v>
      </c>
    </row>
    <row r="1208" spans="2:34" x14ac:dyDescent="0.35">
      <c r="B1208" s="11" t="s">
        <v>59</v>
      </c>
      <c r="C1208" s="16">
        <v>501</v>
      </c>
      <c r="D1208" s="16">
        <v>264</v>
      </c>
      <c r="E1208" s="16">
        <v>233</v>
      </c>
      <c r="G1208" s="16">
        <v>355</v>
      </c>
      <c r="H1208" s="16">
        <v>146</v>
      </c>
      <c r="J1208" s="16">
        <v>48</v>
      </c>
      <c r="K1208" s="16">
        <v>37</v>
      </c>
      <c r="L1208" s="16">
        <v>103</v>
      </c>
      <c r="M1208" s="16">
        <v>43</v>
      </c>
      <c r="N1208" s="16">
        <v>21</v>
      </c>
      <c r="O1208" s="16">
        <v>39</v>
      </c>
      <c r="P1208" s="16">
        <v>59</v>
      </c>
      <c r="Q1208" s="16">
        <v>39</v>
      </c>
      <c r="R1208" s="16">
        <v>54</v>
      </c>
      <c r="S1208" s="16">
        <v>19</v>
      </c>
      <c r="T1208" s="16">
        <v>29</v>
      </c>
      <c r="U1208" s="16">
        <v>10</v>
      </c>
      <c r="W1208" s="16">
        <v>217</v>
      </c>
      <c r="X1208" s="16">
        <v>72</v>
      </c>
      <c r="Y1208" s="16">
        <v>67</v>
      </c>
      <c r="Z1208" s="16">
        <v>52</v>
      </c>
      <c r="AA1208" s="16">
        <v>28</v>
      </c>
      <c r="AB1208" s="16">
        <v>18</v>
      </c>
      <c r="AC1208" s="16">
        <v>24</v>
      </c>
      <c r="AD1208" s="16">
        <v>6</v>
      </c>
      <c r="AE1208" s="16">
        <v>14</v>
      </c>
      <c r="AG1208" s="16">
        <v>478</v>
      </c>
      <c r="AH1208" s="16">
        <v>20</v>
      </c>
    </row>
    <row r="1209" spans="2:34" x14ac:dyDescent="0.35">
      <c r="B1209" s="12" t="s">
        <v>60</v>
      </c>
      <c r="C1209" s="16">
        <v>504</v>
      </c>
      <c r="D1209" s="16">
        <v>262</v>
      </c>
      <c r="E1209" s="16">
        <v>238</v>
      </c>
      <c r="G1209" s="16">
        <v>366</v>
      </c>
      <c r="H1209" s="16">
        <v>138</v>
      </c>
      <c r="J1209" s="16">
        <v>39</v>
      </c>
      <c r="K1209" s="16">
        <v>51</v>
      </c>
      <c r="L1209" s="16">
        <v>91</v>
      </c>
      <c r="M1209" s="16">
        <v>36</v>
      </c>
      <c r="N1209" s="16">
        <v>16</v>
      </c>
      <c r="O1209" s="16">
        <v>49</v>
      </c>
      <c r="P1209" s="16">
        <v>78</v>
      </c>
      <c r="Q1209" s="16">
        <v>37</v>
      </c>
      <c r="R1209" s="16">
        <v>45</v>
      </c>
      <c r="S1209" s="16">
        <v>14</v>
      </c>
      <c r="T1209" s="16">
        <v>32</v>
      </c>
      <c r="U1209" s="16">
        <v>13</v>
      </c>
      <c r="W1209" s="16">
        <v>216</v>
      </c>
      <c r="X1209" s="16">
        <v>88</v>
      </c>
      <c r="Y1209" s="16">
        <v>79</v>
      </c>
      <c r="Z1209" s="16">
        <v>45</v>
      </c>
      <c r="AA1209" s="16">
        <v>24</v>
      </c>
      <c r="AB1209" s="16">
        <v>15</v>
      </c>
      <c r="AC1209" s="16">
        <v>19</v>
      </c>
      <c r="AD1209" s="16">
        <v>5</v>
      </c>
      <c r="AE1209" s="16">
        <v>10</v>
      </c>
      <c r="AG1209" s="16">
        <v>486</v>
      </c>
      <c r="AH1209" s="16">
        <v>15</v>
      </c>
    </row>
    <row r="1210" spans="2:34" x14ac:dyDescent="0.35">
      <c r="B1210" s="17" t="s">
        <v>345</v>
      </c>
      <c r="C1210" s="18">
        <v>0.2076149056398057</v>
      </c>
      <c r="D1210" s="18">
        <v>0.20152970855134361</v>
      </c>
      <c r="E1210" s="18">
        <v>0.21326468914404259</v>
      </c>
      <c r="G1210" s="18">
        <v>0.17991416854725281</v>
      </c>
      <c r="H1210" s="18">
        <v>0.28138252457898949</v>
      </c>
      <c r="J1210" s="18">
        <v>0.30516250725895411</v>
      </c>
      <c r="K1210" s="18">
        <v>0.19992980535594479</v>
      </c>
      <c r="L1210" s="18">
        <v>0.23190266515686889</v>
      </c>
      <c r="M1210" s="18">
        <v>0.25639303125914531</v>
      </c>
      <c r="N1210" s="18">
        <v>0.27141314353228502</v>
      </c>
      <c r="O1210" s="18">
        <v>0.1622482886714782</v>
      </c>
      <c r="P1210" s="18">
        <v>0.1930901628886203</v>
      </c>
      <c r="Q1210" s="18">
        <v>0.1086960101541177</v>
      </c>
      <c r="R1210" s="18">
        <v>0.22019009482507809</v>
      </c>
      <c r="S1210" s="18">
        <v>6.2156449047076491E-2</v>
      </c>
      <c r="T1210" s="18">
        <v>0.24959212888081031</v>
      </c>
      <c r="U1210" s="18">
        <v>0.11102014983619091</v>
      </c>
      <c r="W1210" s="18">
        <v>0.1261301830371454</v>
      </c>
      <c r="X1210" s="18">
        <v>0.24867702798766869</v>
      </c>
      <c r="Y1210" s="18">
        <v>0.27323206770669939</v>
      </c>
      <c r="Z1210" s="18">
        <v>0.17754021193416969</v>
      </c>
      <c r="AA1210" s="18">
        <v>0.21813793364596981</v>
      </c>
      <c r="AB1210" s="18">
        <v>0.31298683239637382</v>
      </c>
      <c r="AC1210" s="18">
        <v>0.44520408284858209</v>
      </c>
      <c r="AD1210" s="18">
        <v>0.56021980445711128</v>
      </c>
      <c r="AE1210" s="18">
        <v>0.38416989208775948</v>
      </c>
      <c r="AG1210" s="18">
        <v>0.19985192967400919</v>
      </c>
      <c r="AH1210" s="18">
        <v>0.43980174836235142</v>
      </c>
    </row>
    <row r="1211" spans="2:34" x14ac:dyDescent="0.35">
      <c r="B1211" s="17" t="s">
        <v>164</v>
      </c>
      <c r="C1211" s="18">
        <v>0.35074921549039328</v>
      </c>
      <c r="D1211" s="18">
        <v>0.42049242904515127</v>
      </c>
      <c r="E1211" s="18">
        <v>0.27975812613935558</v>
      </c>
      <c r="G1211" s="18">
        <v>0.29992263073403652</v>
      </c>
      <c r="H1211" s="18">
        <v>0.48610143098414821</v>
      </c>
      <c r="J1211" s="18">
        <v>0.33626279628433953</v>
      </c>
      <c r="K1211" s="18">
        <v>0.32685656577166999</v>
      </c>
      <c r="L1211" s="18">
        <v>0.39780359707235519</v>
      </c>
      <c r="M1211" s="18">
        <v>0.40125166314401689</v>
      </c>
      <c r="N1211" s="18">
        <v>0.13224090456977489</v>
      </c>
      <c r="O1211" s="18">
        <v>0.3815563487673479</v>
      </c>
      <c r="P1211" s="18">
        <v>0.33630209471207467</v>
      </c>
      <c r="Q1211" s="18">
        <v>0.29507092872487689</v>
      </c>
      <c r="R1211" s="18">
        <v>0.39831410596682548</v>
      </c>
      <c r="S1211" s="18">
        <v>0.45247002035088107</v>
      </c>
      <c r="T1211" s="18">
        <v>0.28228162756680891</v>
      </c>
      <c r="U1211" s="18">
        <v>0.31102014983619092</v>
      </c>
      <c r="W1211" s="18">
        <v>0.2134146581870634</v>
      </c>
      <c r="X1211" s="18">
        <v>0.4050866773296728</v>
      </c>
      <c r="Y1211" s="18">
        <v>0.42384388131685607</v>
      </c>
      <c r="Z1211" s="18">
        <v>0.49459754136977208</v>
      </c>
      <c r="AA1211" s="18">
        <v>0.51006288812487299</v>
      </c>
      <c r="AB1211" s="18">
        <v>0.63626299194082914</v>
      </c>
      <c r="AC1211" s="18">
        <v>0.51680063350216687</v>
      </c>
      <c r="AD1211" s="18">
        <v>0.43978019554288872</v>
      </c>
      <c r="AE1211" s="18">
        <v>0.43826776920121407</v>
      </c>
      <c r="AG1211" s="18">
        <v>0.34789078580230298</v>
      </c>
      <c r="AH1211" s="18">
        <v>0.43874569664652552</v>
      </c>
    </row>
    <row r="1212" spans="2:34" x14ac:dyDescent="0.35">
      <c r="B1212" s="17" t="s">
        <v>346</v>
      </c>
      <c r="C1212" s="18">
        <v>0.25796188221540378</v>
      </c>
      <c r="D1212" s="18">
        <v>0.23845248588505011</v>
      </c>
      <c r="E1212" s="18">
        <v>0.28010979369348088</v>
      </c>
      <c r="G1212" s="18">
        <v>0.29281661735710729</v>
      </c>
      <c r="H1212" s="18">
        <v>0.16514302286271859</v>
      </c>
      <c r="J1212" s="18">
        <v>0.19186531175570321</v>
      </c>
      <c r="K1212" s="18">
        <v>0.33537227728072888</v>
      </c>
      <c r="L1212" s="18">
        <v>0.23276840501599119</v>
      </c>
      <c r="M1212" s="18">
        <v>0.18320057286982161</v>
      </c>
      <c r="N1212" s="18">
        <v>0.2923771007640189</v>
      </c>
      <c r="O1212" s="18">
        <v>0.23420646406234469</v>
      </c>
      <c r="P1212" s="18">
        <v>0.23067884543662989</v>
      </c>
      <c r="Q1212" s="18">
        <v>0.40511332421642487</v>
      </c>
      <c r="R1212" s="18">
        <v>0.27309773796625331</v>
      </c>
      <c r="S1212" s="18">
        <v>0.1910430404922405</v>
      </c>
      <c r="T1212" s="18">
        <v>0.23669990189581711</v>
      </c>
      <c r="U1212" s="18">
        <v>0.4</v>
      </c>
      <c r="W1212" s="18">
        <v>0.36768890995803388</v>
      </c>
      <c r="X1212" s="18">
        <v>0.1611665054951894</v>
      </c>
      <c r="Y1212" s="18">
        <v>0.21717527801032629</v>
      </c>
      <c r="Z1212" s="18">
        <v>0.23615960111485279</v>
      </c>
      <c r="AA1212" s="18">
        <v>0.21444551389667851</v>
      </c>
      <c r="AB1212" s="18">
        <v>5.075017566279711E-2</v>
      </c>
      <c r="AC1212" s="18">
        <v>0</v>
      </c>
      <c r="AD1212" s="18">
        <v>0</v>
      </c>
      <c r="AE1212" s="18">
        <v>0.17756233871102611</v>
      </c>
      <c r="AG1212" s="18">
        <v>0.26186582574182249</v>
      </c>
      <c r="AH1212" s="18">
        <v>0.1214525549911232</v>
      </c>
    </row>
    <row r="1213" spans="2:34" x14ac:dyDescent="0.35">
      <c r="B1213" s="17" t="s">
        <v>347</v>
      </c>
      <c r="C1213" s="18">
        <v>0.1706449851389035</v>
      </c>
      <c r="D1213" s="18">
        <v>0.12922996408498411</v>
      </c>
      <c r="E1213" s="18">
        <v>0.21589026865316091</v>
      </c>
      <c r="G1213" s="18">
        <v>0.21964201534831301</v>
      </c>
      <c r="H1213" s="18">
        <v>4.0164910129957029E-2</v>
      </c>
      <c r="J1213" s="18">
        <v>0.14814268996693619</v>
      </c>
      <c r="K1213" s="18">
        <v>0.13784135159165631</v>
      </c>
      <c r="L1213" s="18">
        <v>0.1281972175244494</v>
      </c>
      <c r="M1213" s="18">
        <v>0.15915473272701591</v>
      </c>
      <c r="N1213" s="18">
        <v>0.25717129273490169</v>
      </c>
      <c r="O1213" s="18">
        <v>0.17469438181593661</v>
      </c>
      <c r="P1213" s="18">
        <v>0.22392382027620769</v>
      </c>
      <c r="Q1213" s="18">
        <v>0.19111973690458001</v>
      </c>
      <c r="R1213" s="18">
        <v>0.1083980612418428</v>
      </c>
      <c r="S1213" s="18">
        <v>0.24862579618830599</v>
      </c>
      <c r="T1213" s="18">
        <v>0.2314263416565637</v>
      </c>
      <c r="U1213" s="18">
        <v>0.17795970032761821</v>
      </c>
      <c r="W1213" s="18">
        <v>0.27389075464155371</v>
      </c>
      <c r="X1213" s="18">
        <v>0.18506978918746919</v>
      </c>
      <c r="Y1213" s="18">
        <v>8.5748772966118117E-2</v>
      </c>
      <c r="Z1213" s="18">
        <v>6.6658420192657705E-2</v>
      </c>
      <c r="AA1213" s="18">
        <v>3.1067852927644801E-2</v>
      </c>
      <c r="AB1213" s="18">
        <v>0</v>
      </c>
      <c r="AC1213" s="18">
        <v>0</v>
      </c>
      <c r="AD1213" s="18">
        <v>0</v>
      </c>
      <c r="AE1213" s="18">
        <v>0</v>
      </c>
      <c r="AG1213" s="18">
        <v>0.17688594055879239</v>
      </c>
      <c r="AH1213" s="18">
        <v>0</v>
      </c>
    </row>
    <row r="1214" spans="2:34" x14ac:dyDescent="0.35">
      <c r="B1214" s="17" t="s">
        <v>66</v>
      </c>
      <c r="C1214" s="18">
        <v>1.302901151549378E-2</v>
      </c>
      <c r="D1214" s="18">
        <v>1.0295412433471009E-2</v>
      </c>
      <c r="E1214" s="18">
        <v>1.097712236995993E-2</v>
      </c>
      <c r="G1214" s="18">
        <v>7.7045680132904124E-3</v>
      </c>
      <c r="H1214" s="18">
        <v>2.72081114441865E-2</v>
      </c>
      <c r="J1214" s="18">
        <v>1.8566694734067021E-2</v>
      </c>
      <c r="K1214" s="18">
        <v>0</v>
      </c>
      <c r="L1214" s="18">
        <v>9.3281152303350597E-3</v>
      </c>
      <c r="M1214" s="18">
        <v>0</v>
      </c>
      <c r="N1214" s="18">
        <v>4.6797558399019439E-2</v>
      </c>
      <c r="O1214" s="18">
        <v>4.7294516682892328E-2</v>
      </c>
      <c r="P1214" s="18">
        <v>1.6005076686467432E-2</v>
      </c>
      <c r="Q1214" s="18">
        <v>0</v>
      </c>
      <c r="R1214" s="18">
        <v>0</v>
      </c>
      <c r="S1214" s="18">
        <v>4.5704693921495863E-2</v>
      </c>
      <c r="T1214" s="18">
        <v>0</v>
      </c>
      <c r="U1214" s="18">
        <v>0</v>
      </c>
      <c r="W1214" s="18">
        <v>1.8875494176203669E-2</v>
      </c>
      <c r="X1214" s="18">
        <v>0</v>
      </c>
      <c r="Y1214" s="18">
        <v>0</v>
      </c>
      <c r="Z1214" s="18">
        <v>2.5044225388547819E-2</v>
      </c>
      <c r="AA1214" s="18">
        <v>2.628581140483402E-2</v>
      </c>
      <c r="AB1214" s="18">
        <v>0</v>
      </c>
      <c r="AC1214" s="18">
        <v>3.7995283649251067E-2</v>
      </c>
      <c r="AD1214" s="18">
        <v>0</v>
      </c>
      <c r="AE1214" s="18">
        <v>0</v>
      </c>
      <c r="AG1214" s="18">
        <v>1.3505518223072841E-2</v>
      </c>
      <c r="AH1214" s="18">
        <v>0</v>
      </c>
    </row>
    <row r="1216" spans="2:34" ht="58" x14ac:dyDescent="0.35">
      <c r="B1216" s="14" t="s">
        <v>348</v>
      </c>
    </row>
    <row r="1217" spans="2:34" x14ac:dyDescent="0.35">
      <c r="B1217" s="15" t="s">
        <v>18</v>
      </c>
    </row>
    <row r="1218" spans="2:34" x14ac:dyDescent="0.35">
      <c r="B1218" s="11" t="s">
        <v>59</v>
      </c>
      <c r="C1218" s="16">
        <v>501</v>
      </c>
      <c r="D1218" s="16">
        <v>264</v>
      </c>
      <c r="E1218" s="16">
        <v>233</v>
      </c>
      <c r="G1218" s="16">
        <v>355</v>
      </c>
      <c r="H1218" s="16">
        <v>146</v>
      </c>
      <c r="J1218" s="16">
        <v>48</v>
      </c>
      <c r="K1218" s="16">
        <v>37</v>
      </c>
      <c r="L1218" s="16">
        <v>103</v>
      </c>
      <c r="M1218" s="16">
        <v>43</v>
      </c>
      <c r="N1218" s="16">
        <v>21</v>
      </c>
      <c r="O1218" s="16">
        <v>39</v>
      </c>
      <c r="P1218" s="16">
        <v>59</v>
      </c>
      <c r="Q1218" s="16">
        <v>39</v>
      </c>
      <c r="R1218" s="16">
        <v>54</v>
      </c>
      <c r="S1218" s="16">
        <v>19</v>
      </c>
      <c r="T1218" s="16">
        <v>29</v>
      </c>
      <c r="U1218" s="16">
        <v>10</v>
      </c>
      <c r="W1218" s="16">
        <v>217</v>
      </c>
      <c r="X1218" s="16">
        <v>72</v>
      </c>
      <c r="Y1218" s="16">
        <v>67</v>
      </c>
      <c r="Z1218" s="16">
        <v>52</v>
      </c>
      <c r="AA1218" s="16">
        <v>28</v>
      </c>
      <c r="AB1218" s="16">
        <v>18</v>
      </c>
      <c r="AC1218" s="16">
        <v>24</v>
      </c>
      <c r="AD1218" s="16">
        <v>6</v>
      </c>
      <c r="AE1218" s="16">
        <v>14</v>
      </c>
      <c r="AG1218" s="16">
        <v>478</v>
      </c>
      <c r="AH1218" s="16">
        <v>20</v>
      </c>
    </row>
    <row r="1219" spans="2:34" x14ac:dyDescent="0.35">
      <c r="B1219" s="12" t="s">
        <v>60</v>
      </c>
      <c r="C1219" s="16">
        <v>504</v>
      </c>
      <c r="D1219" s="16">
        <v>262</v>
      </c>
      <c r="E1219" s="16">
        <v>238</v>
      </c>
      <c r="G1219" s="16">
        <v>366</v>
      </c>
      <c r="H1219" s="16">
        <v>138</v>
      </c>
      <c r="J1219" s="16">
        <v>39</v>
      </c>
      <c r="K1219" s="16">
        <v>51</v>
      </c>
      <c r="L1219" s="16">
        <v>91</v>
      </c>
      <c r="M1219" s="16">
        <v>36</v>
      </c>
      <c r="N1219" s="16">
        <v>16</v>
      </c>
      <c r="O1219" s="16">
        <v>49</v>
      </c>
      <c r="P1219" s="16">
        <v>78</v>
      </c>
      <c r="Q1219" s="16">
        <v>37</v>
      </c>
      <c r="R1219" s="16">
        <v>45</v>
      </c>
      <c r="S1219" s="16">
        <v>14</v>
      </c>
      <c r="T1219" s="16">
        <v>32</v>
      </c>
      <c r="U1219" s="16">
        <v>13</v>
      </c>
      <c r="W1219" s="16">
        <v>216</v>
      </c>
      <c r="X1219" s="16">
        <v>88</v>
      </c>
      <c r="Y1219" s="16">
        <v>79</v>
      </c>
      <c r="Z1219" s="16">
        <v>45</v>
      </c>
      <c r="AA1219" s="16">
        <v>24</v>
      </c>
      <c r="AB1219" s="16">
        <v>15</v>
      </c>
      <c r="AC1219" s="16">
        <v>19</v>
      </c>
      <c r="AD1219" s="16">
        <v>5</v>
      </c>
      <c r="AE1219" s="16">
        <v>10</v>
      </c>
      <c r="AG1219" s="16">
        <v>486</v>
      </c>
      <c r="AH1219" s="16">
        <v>15</v>
      </c>
    </row>
    <row r="1220" spans="2:34" ht="43.5" x14ac:dyDescent="0.35">
      <c r="B1220" s="17" t="s">
        <v>349</v>
      </c>
      <c r="C1220" s="18">
        <v>0.27693544858401142</v>
      </c>
      <c r="D1220" s="18">
        <v>0.34983120624821412</v>
      </c>
      <c r="E1220" s="18">
        <v>0.20125551129140379</v>
      </c>
      <c r="G1220" s="18">
        <v>0.24305528240603011</v>
      </c>
      <c r="H1220" s="18">
        <v>0.36715901122290812</v>
      </c>
      <c r="J1220" s="18">
        <v>0.1644891123776156</v>
      </c>
      <c r="K1220" s="18">
        <v>0.3347765781874617</v>
      </c>
      <c r="L1220" s="18">
        <v>0.33356114990106578</v>
      </c>
      <c r="M1220" s="18">
        <v>0.20888062742698579</v>
      </c>
      <c r="N1220" s="18">
        <v>0.27141314353228502</v>
      </c>
      <c r="O1220" s="18">
        <v>0.28964815380452241</v>
      </c>
      <c r="P1220" s="18">
        <v>0.23804571592664009</v>
      </c>
      <c r="Q1220" s="18">
        <v>0.16848019704863579</v>
      </c>
      <c r="R1220" s="18">
        <v>0.30436270536072801</v>
      </c>
      <c r="S1220" s="18">
        <v>0.46892177547646169</v>
      </c>
      <c r="T1220" s="18">
        <v>0.38569330932259821</v>
      </c>
      <c r="U1220" s="18">
        <v>0.11102014983619091</v>
      </c>
      <c r="W1220" s="18">
        <v>0.15574512211943681</v>
      </c>
      <c r="X1220" s="18">
        <v>0.29433352819126862</v>
      </c>
      <c r="Y1220" s="18">
        <v>0.36243879179879668</v>
      </c>
      <c r="Z1220" s="18">
        <v>0.44058895182497121</v>
      </c>
      <c r="AA1220" s="18">
        <v>0.33048559023456459</v>
      </c>
      <c r="AB1220" s="18">
        <v>0.39954746844290978</v>
      </c>
      <c r="AC1220" s="18">
        <v>0.4199402207991299</v>
      </c>
      <c r="AD1220" s="18">
        <v>0.34737569660256479</v>
      </c>
      <c r="AE1220" s="18">
        <v>0.68033970998284299</v>
      </c>
      <c r="AG1220" s="18">
        <v>0.2671682732163721</v>
      </c>
      <c r="AH1220" s="18">
        <v>0.57512292294962453</v>
      </c>
    </row>
    <row r="1221" spans="2:34" ht="43.5" x14ac:dyDescent="0.35">
      <c r="B1221" s="17" t="s">
        <v>350</v>
      </c>
      <c r="C1221" s="18">
        <v>0.26031191797841102</v>
      </c>
      <c r="D1221" s="18">
        <v>0.27118616335261481</v>
      </c>
      <c r="E1221" s="18">
        <v>0.25263674222452498</v>
      </c>
      <c r="G1221" s="18">
        <v>0.21796110343424929</v>
      </c>
      <c r="H1221" s="18">
        <v>0.37309298725536061</v>
      </c>
      <c r="J1221" s="18">
        <v>0.34657680391481183</v>
      </c>
      <c r="K1221" s="18">
        <v>0.27256045010126562</v>
      </c>
      <c r="L1221" s="18">
        <v>0.26778021845652139</v>
      </c>
      <c r="M1221" s="18">
        <v>0.22134321097629961</v>
      </c>
      <c r="N1221" s="18">
        <v>0.30740883087653992</v>
      </c>
      <c r="O1221" s="18">
        <v>0.21523607057893321</v>
      </c>
      <c r="P1221" s="18">
        <v>0.18036200073167599</v>
      </c>
      <c r="Q1221" s="18">
        <v>0.38157110446007719</v>
      </c>
      <c r="R1221" s="18">
        <v>0.23952450806694239</v>
      </c>
      <c r="S1221" s="18">
        <v>0.17001759201564889</v>
      </c>
      <c r="T1221" s="18">
        <v>0.23424136940985499</v>
      </c>
      <c r="U1221" s="18">
        <v>0.48897985016380913</v>
      </c>
      <c r="W1221" s="18">
        <v>0.19014318105874961</v>
      </c>
      <c r="X1221" s="18">
        <v>0.21708263470241609</v>
      </c>
      <c r="Y1221" s="18">
        <v>0.27545208656189918</v>
      </c>
      <c r="Z1221" s="18">
        <v>0.22608846867414861</v>
      </c>
      <c r="AA1221" s="18">
        <v>0.42185139997934767</v>
      </c>
      <c r="AB1221" s="18">
        <v>0.45807067506452892</v>
      </c>
      <c r="AC1221" s="18">
        <v>0.64718757350339895</v>
      </c>
      <c r="AD1221" s="18">
        <v>0.74642190713087619</v>
      </c>
      <c r="AE1221" s="18">
        <v>0.49150971542311589</v>
      </c>
      <c r="AG1221" s="18">
        <v>0.25003124464105181</v>
      </c>
      <c r="AH1221" s="18">
        <v>0.5720620895815034</v>
      </c>
    </row>
    <row r="1222" spans="2:34" ht="29" x14ac:dyDescent="0.35">
      <c r="B1222" s="17" t="s">
        <v>351</v>
      </c>
      <c r="C1222" s="18">
        <v>0.2168777834054382</v>
      </c>
      <c r="D1222" s="18">
        <v>0.25101051882194952</v>
      </c>
      <c r="E1222" s="18">
        <v>0.1792933309329926</v>
      </c>
      <c r="G1222" s="18">
        <v>0.18369016437735811</v>
      </c>
      <c r="H1222" s="18">
        <v>0.30525707908202848</v>
      </c>
      <c r="J1222" s="18">
        <v>0.23237445954915811</v>
      </c>
      <c r="K1222" s="18">
        <v>0.2304944394099486</v>
      </c>
      <c r="L1222" s="18">
        <v>0.31213176044228602</v>
      </c>
      <c r="M1222" s="18">
        <v>8.8850729591429159E-2</v>
      </c>
      <c r="N1222" s="18">
        <v>0.15971326915460579</v>
      </c>
      <c r="O1222" s="18">
        <v>0.26230205968088299</v>
      </c>
      <c r="P1222" s="18">
        <v>0.18856262957643849</v>
      </c>
      <c r="Q1222" s="18">
        <v>0.1086960101541177</v>
      </c>
      <c r="R1222" s="18">
        <v>0.17162102309397201</v>
      </c>
      <c r="S1222" s="18">
        <v>0.21572228593714471</v>
      </c>
      <c r="T1222" s="18">
        <v>0.27361382725104572</v>
      </c>
      <c r="U1222" s="18">
        <v>0.2</v>
      </c>
      <c r="W1222" s="18">
        <v>0.1198077907094702</v>
      </c>
      <c r="X1222" s="18">
        <v>0.2179007788271041</v>
      </c>
      <c r="Y1222" s="18">
        <v>0.26840875848022527</v>
      </c>
      <c r="Z1222" s="18">
        <v>0.32870639895701109</v>
      </c>
      <c r="AA1222" s="18">
        <v>0.32062338433930287</v>
      </c>
      <c r="AB1222" s="18">
        <v>0.26475295292283618</v>
      </c>
      <c r="AC1222" s="18">
        <v>0.42895667113761349</v>
      </c>
      <c r="AD1222" s="18">
        <v>0.87718676262004025</v>
      </c>
      <c r="AE1222" s="18">
        <v>0.32683031092264558</v>
      </c>
      <c r="AG1222" s="18">
        <v>0.20757266692421519</v>
      </c>
      <c r="AH1222" s="18">
        <v>0.50074321214800255</v>
      </c>
    </row>
    <row r="1223" spans="2:34" ht="29" x14ac:dyDescent="0.35">
      <c r="B1223" s="17" t="s">
        <v>352</v>
      </c>
      <c r="C1223" s="18">
        <v>0.19830807814097379</v>
      </c>
      <c r="D1223" s="18">
        <v>0.21487468640999149</v>
      </c>
      <c r="E1223" s="18">
        <v>0.17886702141353439</v>
      </c>
      <c r="G1223" s="18">
        <v>0.18846440770033679</v>
      </c>
      <c r="H1223" s="18">
        <v>0.224521970125207</v>
      </c>
      <c r="J1223" s="18">
        <v>0.2078667353779044</v>
      </c>
      <c r="K1223" s="18">
        <v>0.157612864918458</v>
      </c>
      <c r="L1223" s="18">
        <v>0.1630311059079374</v>
      </c>
      <c r="M1223" s="18">
        <v>0.30265263244345469</v>
      </c>
      <c r="N1223" s="18">
        <v>0.10518686716794109</v>
      </c>
      <c r="O1223" s="18">
        <v>0.12879261325972791</v>
      </c>
      <c r="P1223" s="18">
        <v>0.25828696561983738</v>
      </c>
      <c r="Q1223" s="18">
        <v>0.26857398140916572</v>
      </c>
      <c r="R1223" s="18">
        <v>0.2143042988036683</v>
      </c>
      <c r="S1223" s="18">
        <v>0.26553911226176907</v>
      </c>
      <c r="T1223" s="18">
        <v>0.14354263327962871</v>
      </c>
      <c r="U1223" s="18">
        <v>0.11102014983619091</v>
      </c>
      <c r="W1223" s="18">
        <v>0.13415320362337169</v>
      </c>
      <c r="X1223" s="18">
        <v>0.23737288803448331</v>
      </c>
      <c r="Y1223" s="18">
        <v>0.22361576923704041</v>
      </c>
      <c r="Z1223" s="18">
        <v>0.23649898014159529</v>
      </c>
      <c r="AA1223" s="18">
        <v>0.22799828917507539</v>
      </c>
      <c r="AB1223" s="18">
        <v>0.39929126482749949</v>
      </c>
      <c r="AC1223" s="18">
        <v>0.28661028871810917</v>
      </c>
      <c r="AD1223" s="18">
        <v>0.65262430339743505</v>
      </c>
      <c r="AE1223" s="18">
        <v>0.17039231780553721</v>
      </c>
      <c r="AG1223" s="18">
        <v>0.19559846930674721</v>
      </c>
      <c r="AH1223" s="18">
        <v>0.32277785525002978</v>
      </c>
    </row>
    <row r="1224" spans="2:34" ht="29" x14ac:dyDescent="0.35">
      <c r="B1224" s="17" t="s">
        <v>353</v>
      </c>
      <c r="C1224" s="18">
        <v>0.1796776155970467</v>
      </c>
      <c r="D1224" s="18">
        <v>0.17857544791307539</v>
      </c>
      <c r="E1224" s="18">
        <v>0.18385640499727199</v>
      </c>
      <c r="G1224" s="18">
        <v>0.13640268342236819</v>
      </c>
      <c r="H1224" s="18">
        <v>0.29491962867470362</v>
      </c>
      <c r="J1224" s="18">
        <v>0.14892941451843189</v>
      </c>
      <c r="K1224" s="18">
        <v>0.26991242566375662</v>
      </c>
      <c r="L1224" s="18">
        <v>0.21864993612753431</v>
      </c>
      <c r="M1224" s="18">
        <v>0.236217843155058</v>
      </c>
      <c r="N1224" s="18">
        <v>0.27871603005716072</v>
      </c>
      <c r="O1224" s="18">
        <v>0.17062239229899989</v>
      </c>
      <c r="P1224" s="18">
        <v>0.1365829436790035</v>
      </c>
      <c r="Q1224" s="18">
        <v>9.2168746572921609E-2</v>
      </c>
      <c r="R1224" s="18">
        <v>0.203529265878171</v>
      </c>
      <c r="S1224" s="18">
        <v>0.21572228593714471</v>
      </c>
      <c r="T1224" s="18">
        <v>9.3157268616188518E-2</v>
      </c>
      <c r="U1224" s="18">
        <v>0</v>
      </c>
      <c r="W1224" s="18">
        <v>7.0984496639870068E-2</v>
      </c>
      <c r="X1224" s="18">
        <v>0.15491622753709131</v>
      </c>
      <c r="Y1224" s="18">
        <v>0.2137943331693212</v>
      </c>
      <c r="Z1224" s="18">
        <v>0.34651632171520558</v>
      </c>
      <c r="AA1224" s="18">
        <v>0.30026948636923528</v>
      </c>
      <c r="AB1224" s="18">
        <v>0.63078768912835126</v>
      </c>
      <c r="AC1224" s="18">
        <v>0.35375920208020772</v>
      </c>
      <c r="AD1224" s="18">
        <v>0.2166108411134009</v>
      </c>
      <c r="AE1224" s="18">
        <v>0.37662756389045149</v>
      </c>
      <c r="AG1224" s="18">
        <v>0.1744033760538288</v>
      </c>
      <c r="AH1224" s="18">
        <v>0.32606220317395401</v>
      </c>
    </row>
    <row r="1225" spans="2:34" x14ac:dyDescent="0.35">
      <c r="B1225" s="17" t="s">
        <v>255</v>
      </c>
      <c r="C1225" s="18">
        <v>0.34767733813113988</v>
      </c>
      <c r="D1225" s="18">
        <v>0.25678487236370412</v>
      </c>
      <c r="E1225" s="18">
        <v>0.44503748677179988</v>
      </c>
      <c r="G1225" s="18">
        <v>0.41187891839488838</v>
      </c>
      <c r="H1225" s="18">
        <v>0.17670724111293201</v>
      </c>
      <c r="J1225" s="18">
        <v>0.36719815410875889</v>
      </c>
      <c r="K1225" s="18">
        <v>0.33764790152333901</v>
      </c>
      <c r="L1225" s="18">
        <v>0.266249875528904</v>
      </c>
      <c r="M1225" s="18">
        <v>0.43650440780522942</v>
      </c>
      <c r="N1225" s="18">
        <v>0.37438046719215551</v>
      </c>
      <c r="O1225" s="18">
        <v>0.33490507871624031</v>
      </c>
      <c r="P1225" s="18">
        <v>0.4506382098748048</v>
      </c>
      <c r="Q1225" s="18">
        <v>0.40692206147710558</v>
      </c>
      <c r="R1225" s="18">
        <v>0.31897491585420812</v>
      </c>
      <c r="S1225" s="18">
        <v>0.22394655074340181</v>
      </c>
      <c r="T1225" s="18">
        <v>0.27654021353228159</v>
      </c>
      <c r="U1225" s="18">
        <v>0.28897985016380912</v>
      </c>
      <c r="W1225" s="18">
        <v>0.5551078153992739</v>
      </c>
      <c r="X1225" s="18">
        <v>0.32177179351274332</v>
      </c>
      <c r="Y1225" s="18">
        <v>0.23205819444068729</v>
      </c>
      <c r="Z1225" s="18">
        <v>0.1111331510613919</v>
      </c>
      <c r="AA1225" s="18">
        <v>6.957142840631883E-2</v>
      </c>
      <c r="AB1225" s="18">
        <v>0</v>
      </c>
      <c r="AC1225" s="18">
        <v>3.8113882918588533E-2</v>
      </c>
      <c r="AD1225" s="18">
        <v>0</v>
      </c>
      <c r="AE1225" s="18">
        <v>0.11715037158363539</v>
      </c>
      <c r="AG1225" s="18">
        <v>0.35791967975592892</v>
      </c>
      <c r="AH1225" s="18">
        <v>8.0130798289088215E-2</v>
      </c>
    </row>
    <row r="1226" spans="2:34" x14ac:dyDescent="0.35">
      <c r="B1226" s="17" t="s">
        <v>66</v>
      </c>
      <c r="C1226" s="18">
        <v>2.0861890310238822E-2</v>
      </c>
      <c r="D1226" s="18">
        <v>2.144784979342455E-2</v>
      </c>
      <c r="E1226" s="18">
        <v>2.0561117933744939E-2</v>
      </c>
      <c r="G1226" s="18">
        <v>2.1906427624444409E-2</v>
      </c>
      <c r="H1226" s="18">
        <v>1.8080266474575932E-2</v>
      </c>
      <c r="J1226" s="18">
        <v>1.8566694734067021E-2</v>
      </c>
      <c r="K1226" s="18">
        <v>0</v>
      </c>
      <c r="L1226" s="18">
        <v>3.2605492044400948E-2</v>
      </c>
      <c r="M1226" s="18">
        <v>0</v>
      </c>
      <c r="N1226" s="18">
        <v>4.6797558399019439E-2</v>
      </c>
      <c r="O1226" s="18">
        <v>7.1959772403572625E-2</v>
      </c>
      <c r="P1226" s="18">
        <v>0</v>
      </c>
      <c r="Q1226" s="18">
        <v>0</v>
      </c>
      <c r="R1226" s="18">
        <v>1.8318358509127261E-2</v>
      </c>
      <c r="S1226" s="18">
        <v>4.5704693921495863E-2</v>
      </c>
      <c r="T1226" s="18">
        <v>3.1931005003349867E-2</v>
      </c>
      <c r="U1226" s="18">
        <v>0</v>
      </c>
      <c r="W1226" s="18">
        <v>2.7283786351999951E-2</v>
      </c>
      <c r="X1226" s="18">
        <v>0</v>
      </c>
      <c r="Y1226" s="18">
        <v>2.7020377973269959E-2</v>
      </c>
      <c r="Z1226" s="18">
        <v>2.5044225388547819E-2</v>
      </c>
      <c r="AA1226" s="18">
        <v>2.628581140483402E-2</v>
      </c>
      <c r="AB1226" s="18">
        <v>0</v>
      </c>
      <c r="AC1226" s="18">
        <v>3.7995283649251067E-2</v>
      </c>
      <c r="AD1226" s="18">
        <v>0</v>
      </c>
      <c r="AE1226" s="18">
        <v>0</v>
      </c>
      <c r="AG1226" s="18">
        <v>2.1624866891676781E-2</v>
      </c>
      <c r="AH1226" s="18">
        <v>0</v>
      </c>
    </row>
    <row r="1228" spans="2:34" ht="87" x14ac:dyDescent="0.35">
      <c r="B1228" s="14" t="s">
        <v>354</v>
      </c>
    </row>
    <row r="1229" spans="2:34" x14ac:dyDescent="0.35">
      <c r="B1229" s="15" t="s">
        <v>18</v>
      </c>
    </row>
    <row r="1230" spans="2:34" x14ac:dyDescent="0.35">
      <c r="B1230" s="11" t="s">
        <v>59</v>
      </c>
      <c r="C1230" s="16">
        <v>501</v>
      </c>
      <c r="D1230" s="16">
        <v>264</v>
      </c>
      <c r="E1230" s="16">
        <v>233</v>
      </c>
      <c r="G1230" s="16">
        <v>355</v>
      </c>
      <c r="H1230" s="16">
        <v>146</v>
      </c>
      <c r="J1230" s="16">
        <v>48</v>
      </c>
      <c r="K1230" s="16">
        <v>37</v>
      </c>
      <c r="L1230" s="16">
        <v>103</v>
      </c>
      <c r="M1230" s="16">
        <v>43</v>
      </c>
      <c r="N1230" s="16">
        <v>21</v>
      </c>
      <c r="O1230" s="16">
        <v>39</v>
      </c>
      <c r="P1230" s="16">
        <v>59</v>
      </c>
      <c r="Q1230" s="16">
        <v>39</v>
      </c>
      <c r="R1230" s="16">
        <v>54</v>
      </c>
      <c r="S1230" s="16">
        <v>19</v>
      </c>
      <c r="T1230" s="16">
        <v>29</v>
      </c>
      <c r="U1230" s="16">
        <v>10</v>
      </c>
      <c r="W1230" s="16">
        <v>217</v>
      </c>
      <c r="X1230" s="16">
        <v>72</v>
      </c>
      <c r="Y1230" s="16">
        <v>67</v>
      </c>
      <c r="Z1230" s="16">
        <v>52</v>
      </c>
      <c r="AA1230" s="16">
        <v>28</v>
      </c>
      <c r="AB1230" s="16">
        <v>18</v>
      </c>
      <c r="AC1230" s="16">
        <v>24</v>
      </c>
      <c r="AD1230" s="16">
        <v>6</v>
      </c>
      <c r="AE1230" s="16">
        <v>14</v>
      </c>
      <c r="AG1230" s="16">
        <v>478</v>
      </c>
      <c r="AH1230" s="16">
        <v>20</v>
      </c>
    </row>
    <row r="1231" spans="2:34" x14ac:dyDescent="0.35">
      <c r="B1231" s="12" t="s">
        <v>60</v>
      </c>
      <c r="C1231" s="16">
        <v>504</v>
      </c>
      <c r="D1231" s="16">
        <v>262</v>
      </c>
      <c r="E1231" s="16">
        <v>238</v>
      </c>
      <c r="G1231" s="16">
        <v>366</v>
      </c>
      <c r="H1231" s="16">
        <v>138</v>
      </c>
      <c r="J1231" s="16">
        <v>39</v>
      </c>
      <c r="K1231" s="16">
        <v>51</v>
      </c>
      <c r="L1231" s="16">
        <v>91</v>
      </c>
      <c r="M1231" s="16">
        <v>36</v>
      </c>
      <c r="N1231" s="16">
        <v>16</v>
      </c>
      <c r="O1231" s="16">
        <v>49</v>
      </c>
      <c r="P1231" s="16">
        <v>78</v>
      </c>
      <c r="Q1231" s="16">
        <v>37</v>
      </c>
      <c r="R1231" s="16">
        <v>45</v>
      </c>
      <c r="S1231" s="16">
        <v>14</v>
      </c>
      <c r="T1231" s="16">
        <v>32</v>
      </c>
      <c r="U1231" s="16">
        <v>13</v>
      </c>
      <c r="W1231" s="16">
        <v>216</v>
      </c>
      <c r="X1231" s="16">
        <v>88</v>
      </c>
      <c r="Y1231" s="16">
        <v>79</v>
      </c>
      <c r="Z1231" s="16">
        <v>45</v>
      </c>
      <c r="AA1231" s="16">
        <v>24</v>
      </c>
      <c r="AB1231" s="16">
        <v>15</v>
      </c>
      <c r="AC1231" s="16">
        <v>19</v>
      </c>
      <c r="AD1231" s="16">
        <v>5</v>
      </c>
      <c r="AE1231" s="16">
        <v>10</v>
      </c>
      <c r="AG1231" s="16">
        <v>486</v>
      </c>
      <c r="AH1231" s="16">
        <v>15</v>
      </c>
    </row>
    <row r="1232" spans="2:34" x14ac:dyDescent="0.35">
      <c r="B1232" s="17" t="s">
        <v>104</v>
      </c>
      <c r="C1232" s="18">
        <v>0.1949766484274488</v>
      </c>
      <c r="D1232" s="18">
        <v>0.19186946561092061</v>
      </c>
      <c r="E1232" s="18">
        <v>0.19713937032101631</v>
      </c>
      <c r="G1232" s="18">
        <v>0.176298136442917</v>
      </c>
      <c r="H1232" s="18">
        <v>0.2447179007927642</v>
      </c>
      <c r="J1232" s="18">
        <v>0.15383010595866509</v>
      </c>
      <c r="K1232" s="18">
        <v>0.1455122192368114</v>
      </c>
      <c r="L1232" s="18">
        <v>0.26748516912175813</v>
      </c>
      <c r="M1232" s="18">
        <v>0.25252381741195551</v>
      </c>
      <c r="N1232" s="18">
        <v>0.27098718646951542</v>
      </c>
      <c r="O1232" s="18">
        <v>0.15613870738336719</v>
      </c>
      <c r="P1232" s="18">
        <v>0.1850139978782184</v>
      </c>
      <c r="Q1232" s="18">
        <v>0.1252272979874931</v>
      </c>
      <c r="R1232" s="18">
        <v>0.1596602128833208</v>
      </c>
      <c r="S1232" s="18">
        <v>0.29844262251293041</v>
      </c>
      <c r="T1232" s="18">
        <v>0.17283789188911741</v>
      </c>
      <c r="U1232" s="18">
        <v>0.22204029967238181</v>
      </c>
      <c r="W1232" s="18">
        <v>9.6610936814302023E-2</v>
      </c>
      <c r="X1232" s="18">
        <v>0.2145743128303928</v>
      </c>
      <c r="Y1232" s="18">
        <v>0.27488801535844409</v>
      </c>
      <c r="Z1232" s="18">
        <v>0.22860458998368169</v>
      </c>
      <c r="AA1232" s="18">
        <v>0.22649836063351289</v>
      </c>
      <c r="AB1232" s="18">
        <v>0.36356990900015018</v>
      </c>
      <c r="AC1232" s="18">
        <v>0.43477765819869341</v>
      </c>
      <c r="AD1232" s="18">
        <v>0.34737569660256479</v>
      </c>
      <c r="AE1232" s="18">
        <v>0.38416989208775948</v>
      </c>
      <c r="AG1232" s="18">
        <v>0.18704545202057099</v>
      </c>
      <c r="AH1232" s="18">
        <v>0.37254290876568258</v>
      </c>
    </row>
    <row r="1233" spans="2:34" x14ac:dyDescent="0.35">
      <c r="B1233" s="17" t="s">
        <v>105</v>
      </c>
      <c r="C1233" s="18">
        <v>0.29979829725566021</v>
      </c>
      <c r="D1233" s="18">
        <v>0.32085541192729522</v>
      </c>
      <c r="E1233" s="18">
        <v>0.28156454819807281</v>
      </c>
      <c r="G1233" s="18">
        <v>0.25899757719710792</v>
      </c>
      <c r="H1233" s="18">
        <v>0.40845143380099641</v>
      </c>
      <c r="J1233" s="18">
        <v>0.36567454442932512</v>
      </c>
      <c r="K1233" s="18">
        <v>0.3744454941874395</v>
      </c>
      <c r="L1233" s="18">
        <v>0.28895641376232689</v>
      </c>
      <c r="M1233" s="18">
        <v>0.26634494982133561</v>
      </c>
      <c r="N1233" s="18">
        <v>0.18719023359607781</v>
      </c>
      <c r="O1233" s="18">
        <v>0.30756058160530703</v>
      </c>
      <c r="P1233" s="18">
        <v>0.36845950141934591</v>
      </c>
      <c r="Q1233" s="18">
        <v>0.15828584940206461</v>
      </c>
      <c r="R1233" s="18">
        <v>0.26557123763284912</v>
      </c>
      <c r="S1233" s="18">
        <v>6.2156449047076491E-2</v>
      </c>
      <c r="T1233" s="18">
        <v>0.37514825629562248</v>
      </c>
      <c r="U1233" s="18">
        <v>0.26693955049142731</v>
      </c>
      <c r="W1233" s="18">
        <v>0.2485242359242075</v>
      </c>
      <c r="X1233" s="18">
        <v>0.33430962339745962</v>
      </c>
      <c r="Y1233" s="18">
        <v>0.29645514042693172</v>
      </c>
      <c r="Z1233" s="18">
        <v>0.34543000942776197</v>
      </c>
      <c r="AA1233" s="18">
        <v>0.36663654912096499</v>
      </c>
      <c r="AB1233" s="18">
        <v>0.31399789078207668</v>
      </c>
      <c r="AC1233" s="18">
        <v>0.32359406828327081</v>
      </c>
      <c r="AD1233" s="18">
        <v>0.5298110660174753</v>
      </c>
      <c r="AE1233" s="18">
        <v>0.55909170345599546</v>
      </c>
      <c r="AG1233" s="18">
        <v>0.29164764675161048</v>
      </c>
      <c r="AH1233" s="18">
        <v>0.54983900806021113</v>
      </c>
    </row>
    <row r="1234" spans="2:34" x14ac:dyDescent="0.35">
      <c r="B1234" s="17" t="s">
        <v>111</v>
      </c>
      <c r="C1234" s="18">
        <v>0.2184486007438847</v>
      </c>
      <c r="D1234" s="18">
        <v>0.24808757856400801</v>
      </c>
      <c r="E1234" s="18">
        <v>0.1858372245279088</v>
      </c>
      <c r="G1234" s="18">
        <v>0.22674398205879021</v>
      </c>
      <c r="H1234" s="18">
        <v>0.19635783378166941</v>
      </c>
      <c r="J1234" s="18">
        <v>0.14760963508846969</v>
      </c>
      <c r="K1234" s="18">
        <v>0.20435958339243629</v>
      </c>
      <c r="L1234" s="18">
        <v>0.18185714764511951</v>
      </c>
      <c r="M1234" s="18">
        <v>0.21091488578981679</v>
      </c>
      <c r="N1234" s="18">
        <v>0.15971326915460579</v>
      </c>
      <c r="O1234" s="18">
        <v>0.2075052135831961</v>
      </c>
      <c r="P1234" s="18">
        <v>0.1879492110652401</v>
      </c>
      <c r="Q1234" s="18">
        <v>0.45584353137596961</v>
      </c>
      <c r="R1234" s="18">
        <v>0.24520663280473559</v>
      </c>
      <c r="S1234" s="18">
        <v>0.373861816178224</v>
      </c>
      <c r="T1234" s="18">
        <v>0.15145193991274319</v>
      </c>
      <c r="U1234" s="18">
        <v>0.28897985016380912</v>
      </c>
      <c r="W1234" s="18">
        <v>0.22901387019854061</v>
      </c>
      <c r="X1234" s="18">
        <v>0.22254973125656191</v>
      </c>
      <c r="Y1234" s="18">
        <v>0.1745704871525158</v>
      </c>
      <c r="Z1234" s="18">
        <v>0.30033463763361012</v>
      </c>
      <c r="AA1234" s="18">
        <v>0.31578989195717999</v>
      </c>
      <c r="AB1234" s="18">
        <v>0.15772582980086919</v>
      </c>
      <c r="AC1234" s="18">
        <v>0.16563770621953369</v>
      </c>
      <c r="AD1234" s="18">
        <v>0</v>
      </c>
      <c r="AE1234" s="18">
        <v>5.6738404456244632E-2</v>
      </c>
      <c r="AG1234" s="18">
        <v>0.2252400556518368</v>
      </c>
      <c r="AH1234" s="18">
        <v>3.8809041587053221E-2</v>
      </c>
    </row>
    <row r="1235" spans="2:34" x14ac:dyDescent="0.35">
      <c r="B1235" s="17" t="s">
        <v>107</v>
      </c>
      <c r="C1235" s="18">
        <v>0.1209529571089423</v>
      </c>
      <c r="D1235" s="18">
        <v>9.4316512309909367E-2</v>
      </c>
      <c r="E1235" s="18">
        <v>0.1522730836884848</v>
      </c>
      <c r="G1235" s="18">
        <v>0.13704820063210921</v>
      </c>
      <c r="H1235" s="18">
        <v>7.8091000512504366E-2</v>
      </c>
      <c r="J1235" s="18">
        <v>0.16111335405229479</v>
      </c>
      <c r="K1235" s="18">
        <v>8.2704810954993796E-2</v>
      </c>
      <c r="L1235" s="18">
        <v>0.14360215691165151</v>
      </c>
      <c r="M1235" s="18">
        <v>8.7015774107070232E-2</v>
      </c>
      <c r="N1235" s="18">
        <v>0.14039267519705831</v>
      </c>
      <c r="O1235" s="18">
        <v>0.2075052135831961</v>
      </c>
      <c r="P1235" s="18">
        <v>8.7954295108402705E-2</v>
      </c>
      <c r="Q1235" s="18">
        <v>6.9523584329892224E-2</v>
      </c>
      <c r="R1235" s="18">
        <v>0.15108432357900081</v>
      </c>
      <c r="S1235" s="18">
        <v>0.1078611429685724</v>
      </c>
      <c r="T1235" s="18">
        <v>7.1771316639814328E-2</v>
      </c>
      <c r="U1235" s="18">
        <v>0.11102014983619091</v>
      </c>
      <c r="W1235" s="18">
        <v>0.16891513845000361</v>
      </c>
      <c r="X1235" s="18">
        <v>9.8876964126895478E-2</v>
      </c>
      <c r="Y1235" s="18">
        <v>0.1202517613207808</v>
      </c>
      <c r="Z1235" s="18">
        <v>4.1614194804109897E-2</v>
      </c>
      <c r="AA1235" s="18">
        <v>2.628581140483402E-2</v>
      </c>
      <c r="AB1235" s="18">
        <v>0.16470637041690381</v>
      </c>
      <c r="AC1235" s="18">
        <v>3.7995283649251067E-2</v>
      </c>
      <c r="AD1235" s="18">
        <v>0.12281323737995981</v>
      </c>
      <c r="AE1235" s="18">
        <v>0</v>
      </c>
      <c r="AG1235" s="18">
        <v>0.1241787287648272</v>
      </c>
      <c r="AH1235" s="18">
        <v>3.8809041587053221E-2</v>
      </c>
    </row>
    <row r="1236" spans="2:34" x14ac:dyDescent="0.35">
      <c r="B1236" s="17" t="s">
        <v>108</v>
      </c>
      <c r="C1236" s="18">
        <v>0.1067159979938625</v>
      </c>
      <c r="D1236" s="18">
        <v>8.4063397265976239E-2</v>
      </c>
      <c r="E1236" s="18">
        <v>0.13025075214868481</v>
      </c>
      <c r="G1236" s="18">
        <v>0.12982595459135321</v>
      </c>
      <c r="H1236" s="18">
        <v>4.5173719667879079E-2</v>
      </c>
      <c r="J1236" s="18">
        <v>6.1319877512868992E-2</v>
      </c>
      <c r="K1236" s="18">
        <v>8.2704810954993796E-2</v>
      </c>
      <c r="L1236" s="18">
        <v>9.0114766868138532E-2</v>
      </c>
      <c r="M1236" s="18">
        <v>0.13877592716987119</v>
      </c>
      <c r="N1236" s="18">
        <v>0.19878198396598001</v>
      </c>
      <c r="O1236" s="18">
        <v>7.3995767162040912E-2</v>
      </c>
      <c r="P1236" s="18">
        <v>8.6633155258423009E-2</v>
      </c>
      <c r="Q1236" s="18">
        <v>0.19111973690458001</v>
      </c>
      <c r="R1236" s="18">
        <v>0.13730342057585621</v>
      </c>
      <c r="S1236" s="18">
        <v>0.1119732753717009</v>
      </c>
      <c r="T1236" s="18">
        <v>0.16492858525600279</v>
      </c>
      <c r="U1236" s="18">
        <v>0</v>
      </c>
      <c r="W1236" s="18">
        <v>0.16180920820539579</v>
      </c>
      <c r="X1236" s="18">
        <v>0.10700443834865631</v>
      </c>
      <c r="Y1236" s="18">
        <v>8.2429968283597499E-2</v>
      </c>
      <c r="Z1236" s="18">
        <v>4.3456797318939908E-2</v>
      </c>
      <c r="AA1236" s="18">
        <v>3.8503575478674029E-2</v>
      </c>
      <c r="AB1236" s="18">
        <v>0</v>
      </c>
      <c r="AC1236" s="18">
        <v>0</v>
      </c>
      <c r="AD1236" s="18">
        <v>0</v>
      </c>
      <c r="AE1236" s="18">
        <v>0</v>
      </c>
      <c r="AG1236" s="18">
        <v>0.11061889490891989</v>
      </c>
      <c r="AH1236" s="18">
        <v>0</v>
      </c>
    </row>
    <row r="1237" spans="2:34" x14ac:dyDescent="0.35">
      <c r="B1237" s="17" t="s">
        <v>66</v>
      </c>
      <c r="C1237" s="18">
        <v>5.9107498470201622E-2</v>
      </c>
      <c r="D1237" s="18">
        <v>6.0807634321890652E-2</v>
      </c>
      <c r="E1237" s="18">
        <v>5.2935021115832648E-2</v>
      </c>
      <c r="G1237" s="18">
        <v>7.1086149077722649E-2</v>
      </c>
      <c r="H1237" s="18">
        <v>2.72081114441865E-2</v>
      </c>
      <c r="J1237" s="18">
        <v>0.1104524829583763</v>
      </c>
      <c r="K1237" s="18">
        <v>0.11027308127332509</v>
      </c>
      <c r="L1237" s="18">
        <v>2.7984345691005181E-2</v>
      </c>
      <c r="M1237" s="18">
        <v>4.4424645699950388E-2</v>
      </c>
      <c r="N1237" s="18">
        <v>4.2934651616762513E-2</v>
      </c>
      <c r="O1237" s="18">
        <v>4.7294516682892328E-2</v>
      </c>
      <c r="P1237" s="18">
        <v>8.3989839270369931E-2</v>
      </c>
      <c r="Q1237" s="18">
        <v>0</v>
      </c>
      <c r="R1237" s="18">
        <v>4.1174172524237232E-2</v>
      </c>
      <c r="S1237" s="18">
        <v>4.5704693921495863E-2</v>
      </c>
      <c r="T1237" s="18">
        <v>6.3862010006699749E-2</v>
      </c>
      <c r="U1237" s="18">
        <v>0.11102014983619091</v>
      </c>
      <c r="W1237" s="18">
        <v>9.512661040755048E-2</v>
      </c>
      <c r="X1237" s="18">
        <v>2.2684930040034041E-2</v>
      </c>
      <c r="Y1237" s="18">
        <v>5.140462745773023E-2</v>
      </c>
      <c r="Z1237" s="18">
        <v>4.0559770831896498E-2</v>
      </c>
      <c r="AA1237" s="18">
        <v>2.628581140483402E-2</v>
      </c>
      <c r="AB1237" s="18">
        <v>0</v>
      </c>
      <c r="AC1237" s="18">
        <v>3.7995283649251067E-2</v>
      </c>
      <c r="AD1237" s="18">
        <v>0</v>
      </c>
      <c r="AE1237" s="18">
        <v>0</v>
      </c>
      <c r="AG1237" s="18">
        <v>6.1269221902234557E-2</v>
      </c>
      <c r="AH1237" s="18">
        <v>0</v>
      </c>
    </row>
    <row r="1239" spans="2:34" ht="101.5" x14ac:dyDescent="0.35">
      <c r="B1239" s="14" t="s">
        <v>355</v>
      </c>
    </row>
    <row r="1240" spans="2:34" x14ac:dyDescent="0.35">
      <c r="B1240" s="15" t="s">
        <v>18</v>
      </c>
    </row>
    <row r="1241" spans="2:34" x14ac:dyDescent="0.35">
      <c r="B1241" s="11" t="s">
        <v>59</v>
      </c>
      <c r="C1241" s="16">
        <v>501</v>
      </c>
      <c r="D1241" s="16">
        <v>264</v>
      </c>
      <c r="E1241" s="16">
        <v>233</v>
      </c>
      <c r="G1241" s="16">
        <v>355</v>
      </c>
      <c r="H1241" s="16">
        <v>146</v>
      </c>
      <c r="J1241" s="16">
        <v>48</v>
      </c>
      <c r="K1241" s="16">
        <v>37</v>
      </c>
      <c r="L1241" s="16">
        <v>103</v>
      </c>
      <c r="M1241" s="16">
        <v>43</v>
      </c>
      <c r="N1241" s="16">
        <v>21</v>
      </c>
      <c r="O1241" s="16">
        <v>39</v>
      </c>
      <c r="P1241" s="16">
        <v>59</v>
      </c>
      <c r="Q1241" s="16">
        <v>39</v>
      </c>
      <c r="R1241" s="16">
        <v>54</v>
      </c>
      <c r="S1241" s="16">
        <v>19</v>
      </c>
      <c r="T1241" s="16">
        <v>29</v>
      </c>
      <c r="U1241" s="16">
        <v>10</v>
      </c>
      <c r="W1241" s="16">
        <v>217</v>
      </c>
      <c r="X1241" s="16">
        <v>72</v>
      </c>
      <c r="Y1241" s="16">
        <v>67</v>
      </c>
      <c r="Z1241" s="16">
        <v>52</v>
      </c>
      <c r="AA1241" s="16">
        <v>28</v>
      </c>
      <c r="AB1241" s="16">
        <v>18</v>
      </c>
      <c r="AC1241" s="16">
        <v>24</v>
      </c>
      <c r="AD1241" s="16">
        <v>6</v>
      </c>
      <c r="AE1241" s="16">
        <v>14</v>
      </c>
      <c r="AG1241" s="16">
        <v>478</v>
      </c>
      <c r="AH1241" s="16">
        <v>20</v>
      </c>
    </row>
    <row r="1242" spans="2:34" x14ac:dyDescent="0.35">
      <c r="B1242" s="12" t="s">
        <v>60</v>
      </c>
      <c r="C1242" s="16">
        <v>504</v>
      </c>
      <c r="D1242" s="16">
        <v>262</v>
      </c>
      <c r="E1242" s="16">
        <v>238</v>
      </c>
      <c r="G1242" s="16">
        <v>366</v>
      </c>
      <c r="H1242" s="16">
        <v>138</v>
      </c>
      <c r="J1242" s="16">
        <v>39</v>
      </c>
      <c r="K1242" s="16">
        <v>51</v>
      </c>
      <c r="L1242" s="16">
        <v>91</v>
      </c>
      <c r="M1242" s="16">
        <v>36</v>
      </c>
      <c r="N1242" s="16">
        <v>16</v>
      </c>
      <c r="O1242" s="16">
        <v>49</v>
      </c>
      <c r="P1242" s="16">
        <v>78</v>
      </c>
      <c r="Q1242" s="16">
        <v>37</v>
      </c>
      <c r="R1242" s="16">
        <v>45</v>
      </c>
      <c r="S1242" s="16">
        <v>14</v>
      </c>
      <c r="T1242" s="16">
        <v>32</v>
      </c>
      <c r="U1242" s="16">
        <v>13</v>
      </c>
      <c r="W1242" s="16">
        <v>216</v>
      </c>
      <c r="X1242" s="16">
        <v>88</v>
      </c>
      <c r="Y1242" s="16">
        <v>79</v>
      </c>
      <c r="Z1242" s="16">
        <v>45</v>
      </c>
      <c r="AA1242" s="16">
        <v>24</v>
      </c>
      <c r="AB1242" s="16">
        <v>15</v>
      </c>
      <c r="AC1242" s="16">
        <v>19</v>
      </c>
      <c r="AD1242" s="16">
        <v>5</v>
      </c>
      <c r="AE1242" s="16">
        <v>10</v>
      </c>
      <c r="AG1242" s="16">
        <v>486</v>
      </c>
      <c r="AH1242" s="16">
        <v>15</v>
      </c>
    </row>
    <row r="1243" spans="2:34" x14ac:dyDescent="0.35">
      <c r="B1243" s="17" t="s">
        <v>104</v>
      </c>
      <c r="C1243" s="18">
        <v>0.1709261462384693</v>
      </c>
      <c r="D1243" s="18">
        <v>0.15428933156627511</v>
      </c>
      <c r="E1243" s="18">
        <v>0.18758662809784801</v>
      </c>
      <c r="G1243" s="18">
        <v>0.1303603406009681</v>
      </c>
      <c r="H1243" s="18">
        <v>0.27895370096489908</v>
      </c>
      <c r="J1243" s="18">
        <v>0.25415796081203601</v>
      </c>
      <c r="K1243" s="18">
        <v>9.2651302842759048E-2</v>
      </c>
      <c r="L1243" s="18">
        <v>0.16393777139466739</v>
      </c>
      <c r="M1243" s="18">
        <v>0.2215159455983276</v>
      </c>
      <c r="N1243" s="18">
        <v>0.123717581810351</v>
      </c>
      <c r="O1243" s="18">
        <v>0.11657504769621201</v>
      </c>
      <c r="P1243" s="18">
        <v>0.2086778422536647</v>
      </c>
      <c r="Q1243" s="18">
        <v>0.21535459488331921</v>
      </c>
      <c r="R1243" s="18">
        <v>0.15781763784795111</v>
      </c>
      <c r="S1243" s="18">
        <v>0.17412972441877739</v>
      </c>
      <c r="T1243" s="18">
        <v>0.16200219897476689</v>
      </c>
      <c r="U1243" s="18">
        <v>0.11102014983619091</v>
      </c>
      <c r="W1243" s="18">
        <v>7.5024681140304653E-2</v>
      </c>
      <c r="X1243" s="18">
        <v>0.2171300101439656</v>
      </c>
      <c r="Y1243" s="18">
        <v>0.18027862091543939</v>
      </c>
      <c r="Z1243" s="18">
        <v>0.2073166476534784</v>
      </c>
      <c r="AA1243" s="18">
        <v>0.28109281100498479</v>
      </c>
      <c r="AB1243" s="18">
        <v>0.30980925773023998</v>
      </c>
      <c r="AC1243" s="18">
        <v>0.49128768416433011</v>
      </c>
      <c r="AD1243" s="18">
        <v>0.61942378490056671</v>
      </c>
      <c r="AE1243" s="18">
        <v>0.25562652519886669</v>
      </c>
      <c r="AG1243" s="18">
        <v>0.1639576306533515</v>
      </c>
      <c r="AH1243" s="18">
        <v>0.3705866327753739</v>
      </c>
    </row>
    <row r="1244" spans="2:34" x14ac:dyDescent="0.35">
      <c r="B1244" s="17" t="s">
        <v>105</v>
      </c>
      <c r="C1244" s="18">
        <v>0.24230435790621249</v>
      </c>
      <c r="D1244" s="18">
        <v>0.29272899357023818</v>
      </c>
      <c r="E1244" s="18">
        <v>0.19079119128037461</v>
      </c>
      <c r="G1244" s="18">
        <v>0.2164054754043272</v>
      </c>
      <c r="H1244" s="18">
        <v>0.31127360190020731</v>
      </c>
      <c r="J1244" s="18">
        <v>0.25975065892724569</v>
      </c>
      <c r="K1244" s="18">
        <v>0.24393736955019299</v>
      </c>
      <c r="L1244" s="18">
        <v>0.26141692542509692</v>
      </c>
      <c r="M1244" s="18">
        <v>0.30102129441215297</v>
      </c>
      <c r="N1244" s="18">
        <v>0.19449312012095341</v>
      </c>
      <c r="O1244" s="18">
        <v>0.27516446888888962</v>
      </c>
      <c r="P1244" s="18">
        <v>0.26212695762350952</v>
      </c>
      <c r="Q1244" s="18">
        <v>0.19112376115675939</v>
      </c>
      <c r="R1244" s="18">
        <v>0.231089271324219</v>
      </c>
      <c r="S1244" s="18">
        <v>0.24497522473305991</v>
      </c>
      <c r="T1244" s="18">
        <v>0.15936124654585779</v>
      </c>
      <c r="U1244" s="18">
        <v>8.8979850163809091E-2</v>
      </c>
      <c r="W1244" s="18">
        <v>0.158726378582012</v>
      </c>
      <c r="X1244" s="18">
        <v>0.21119156078794879</v>
      </c>
      <c r="Y1244" s="18">
        <v>0.32825335743228229</v>
      </c>
      <c r="Z1244" s="18">
        <v>0.39751454427696931</v>
      </c>
      <c r="AA1244" s="18">
        <v>0.31448653166975238</v>
      </c>
      <c r="AB1244" s="18">
        <v>0.33194808166824807</v>
      </c>
      <c r="AC1244" s="18">
        <v>0.27799795657808563</v>
      </c>
      <c r="AD1244" s="18">
        <v>0.130764855489164</v>
      </c>
      <c r="AE1244" s="18">
        <v>0.6839615076737422</v>
      </c>
      <c r="AG1244" s="18">
        <v>0.23545155307103999</v>
      </c>
      <c r="AH1244" s="18">
        <v>0.50915110173982037</v>
      </c>
    </row>
    <row r="1245" spans="2:34" x14ac:dyDescent="0.35">
      <c r="B1245" s="17" t="s">
        <v>111</v>
      </c>
      <c r="C1245" s="18">
        <v>0.20718707428269931</v>
      </c>
      <c r="D1245" s="18">
        <v>0.25294596953811521</v>
      </c>
      <c r="E1245" s="18">
        <v>0.15664351426587311</v>
      </c>
      <c r="G1245" s="18">
        <v>0.22214383126598661</v>
      </c>
      <c r="H1245" s="18">
        <v>0.16735693019582101</v>
      </c>
      <c r="J1245" s="18">
        <v>0.19167926476373509</v>
      </c>
      <c r="K1245" s="18">
        <v>0.22029252304177399</v>
      </c>
      <c r="L1245" s="18">
        <v>0.26308561492255128</v>
      </c>
      <c r="M1245" s="18">
        <v>0.21091488578981679</v>
      </c>
      <c r="N1245" s="18">
        <v>0.14769556172193399</v>
      </c>
      <c r="O1245" s="18">
        <v>0.27946498598676872</v>
      </c>
      <c r="P1245" s="18">
        <v>8.6633155258423009E-2</v>
      </c>
      <c r="Q1245" s="18">
        <v>0.21331959557567681</v>
      </c>
      <c r="R1245" s="18">
        <v>0.22825492435922981</v>
      </c>
      <c r="S1245" s="18">
        <v>0.1119732753717009</v>
      </c>
      <c r="T1245" s="18">
        <v>0.19949740410474509</v>
      </c>
      <c r="U1245" s="18">
        <v>0.35591940065523642</v>
      </c>
      <c r="W1245" s="18">
        <v>0.21663433267225801</v>
      </c>
      <c r="X1245" s="18">
        <v>0.2385787696882751</v>
      </c>
      <c r="Y1245" s="18">
        <v>0.15461910982895041</v>
      </c>
      <c r="Z1245" s="18">
        <v>0.2084093789009836</v>
      </c>
      <c r="AA1245" s="18">
        <v>0.28920929059385109</v>
      </c>
      <c r="AB1245" s="18">
        <v>0.21942661108862219</v>
      </c>
      <c r="AC1245" s="18">
        <v>0.15342909530975779</v>
      </c>
      <c r="AD1245" s="18">
        <v>0.24981135961026929</v>
      </c>
      <c r="AE1245" s="18">
        <v>6.0411967127390741E-2</v>
      </c>
      <c r="AG1245" s="18">
        <v>0.2110526758702394</v>
      </c>
      <c r="AH1245" s="18">
        <v>0.12026226548480599</v>
      </c>
    </row>
    <row r="1246" spans="2:34" x14ac:dyDescent="0.35">
      <c r="B1246" s="17" t="s">
        <v>107</v>
      </c>
      <c r="C1246" s="18">
        <v>0.14012531349251789</v>
      </c>
      <c r="D1246" s="18">
        <v>0.11558658608133431</v>
      </c>
      <c r="E1246" s="18">
        <v>0.16945249805152929</v>
      </c>
      <c r="G1246" s="18">
        <v>0.14154402941572911</v>
      </c>
      <c r="H1246" s="18">
        <v>0.1363472445098505</v>
      </c>
      <c r="J1246" s="18">
        <v>0.1021997958547817</v>
      </c>
      <c r="K1246" s="18">
        <v>0.13531479760287629</v>
      </c>
      <c r="L1246" s="18">
        <v>0.12747960187476801</v>
      </c>
      <c r="M1246" s="18">
        <v>8.8849291399900776E-2</v>
      </c>
      <c r="N1246" s="18">
        <v>0.24171663558274251</v>
      </c>
      <c r="O1246" s="18">
        <v>0.1335094464211552</v>
      </c>
      <c r="P1246" s="18">
        <v>0.21188319942777309</v>
      </c>
      <c r="Q1246" s="18">
        <v>8.0161637413490333E-2</v>
      </c>
      <c r="R1246" s="18">
        <v>5.327624978950575E-2</v>
      </c>
      <c r="S1246" s="18">
        <v>0.20338266321469259</v>
      </c>
      <c r="T1246" s="18">
        <v>0.2477128087180667</v>
      </c>
      <c r="U1246" s="18">
        <v>0.11102014983619091</v>
      </c>
      <c r="W1246" s="18">
        <v>0.17151947813146129</v>
      </c>
      <c r="X1246" s="18">
        <v>0.15247998616283781</v>
      </c>
      <c r="Y1246" s="18">
        <v>0.12604820981170831</v>
      </c>
      <c r="Z1246" s="18">
        <v>9.2260018024397261E-2</v>
      </c>
      <c r="AA1246" s="18">
        <v>5.4505873557144563E-2</v>
      </c>
      <c r="AB1246" s="18">
        <v>0.13881604951288981</v>
      </c>
      <c r="AC1246" s="18">
        <v>3.9289980298575292E-2</v>
      </c>
      <c r="AD1246" s="18">
        <v>0</v>
      </c>
      <c r="AE1246" s="18">
        <v>0</v>
      </c>
      <c r="AG1246" s="18">
        <v>0.14132342872334</v>
      </c>
      <c r="AH1246" s="18">
        <v>0</v>
      </c>
    </row>
    <row r="1247" spans="2:34" x14ac:dyDescent="0.35">
      <c r="B1247" s="17" t="s">
        <v>108</v>
      </c>
      <c r="C1247" s="18">
        <v>0.1903818410150693</v>
      </c>
      <c r="D1247" s="18">
        <v>0.13450584087525369</v>
      </c>
      <c r="E1247" s="18">
        <v>0.25187287064236907</v>
      </c>
      <c r="G1247" s="18">
        <v>0.23456011430062451</v>
      </c>
      <c r="H1247" s="18">
        <v>7.2734212425572015E-2</v>
      </c>
      <c r="J1247" s="18">
        <v>0.13276570656622191</v>
      </c>
      <c r="K1247" s="18">
        <v>0.252667466325735</v>
      </c>
      <c r="L1247" s="18">
        <v>0.15378516751521321</v>
      </c>
      <c r="M1247" s="18">
        <v>0.13327393709985119</v>
      </c>
      <c r="N1247" s="18">
        <v>0.2455795423649994</v>
      </c>
      <c r="O1247" s="18">
        <v>0.14799153432408191</v>
      </c>
      <c r="P1247" s="18">
        <v>0.16269408285272741</v>
      </c>
      <c r="Q1247" s="18">
        <v>0.24659878665012491</v>
      </c>
      <c r="R1247" s="18">
        <v>0.29292519966083957</v>
      </c>
      <c r="S1247" s="18">
        <v>0.2198344183402732</v>
      </c>
      <c r="T1247" s="18">
        <v>0.19949533665321381</v>
      </c>
      <c r="U1247" s="18">
        <v>0.22204029967238181</v>
      </c>
      <c r="W1247" s="18">
        <v>0.30325519496952591</v>
      </c>
      <c r="X1247" s="18">
        <v>0.16762530471114781</v>
      </c>
      <c r="Y1247" s="18">
        <v>0.1590069082293521</v>
      </c>
      <c r="Z1247" s="18">
        <v>6.9455185755623802E-2</v>
      </c>
      <c r="AA1247" s="18">
        <v>0</v>
      </c>
      <c r="AB1247" s="18">
        <v>0</v>
      </c>
      <c r="AC1247" s="18">
        <v>0</v>
      </c>
      <c r="AD1247" s="18">
        <v>0</v>
      </c>
      <c r="AE1247" s="18">
        <v>0</v>
      </c>
      <c r="AG1247" s="18">
        <v>0.19734462741962891</v>
      </c>
      <c r="AH1247" s="18">
        <v>0</v>
      </c>
    </row>
    <row r="1248" spans="2:34" x14ac:dyDescent="0.35">
      <c r="B1248" s="17" t="s">
        <v>66</v>
      </c>
      <c r="C1248" s="18">
        <v>4.907526706503168E-2</v>
      </c>
      <c r="D1248" s="18">
        <v>4.9943278368783657E-2</v>
      </c>
      <c r="E1248" s="18">
        <v>4.3653297662006089E-2</v>
      </c>
      <c r="G1248" s="18">
        <v>5.4986209012364597E-2</v>
      </c>
      <c r="H1248" s="18">
        <v>3.3334310003650183E-2</v>
      </c>
      <c r="J1248" s="18">
        <v>5.9446613075979683E-2</v>
      </c>
      <c r="K1248" s="18">
        <v>5.5136540636662533E-2</v>
      </c>
      <c r="L1248" s="18">
        <v>3.0294918867703059E-2</v>
      </c>
      <c r="M1248" s="18">
        <v>4.4424645699950388E-2</v>
      </c>
      <c r="N1248" s="18">
        <v>4.6797558399019439E-2</v>
      </c>
      <c r="O1248" s="18">
        <v>4.7294516682892328E-2</v>
      </c>
      <c r="P1248" s="18">
        <v>6.79847625839025E-2</v>
      </c>
      <c r="Q1248" s="18">
        <v>5.3441624320628787E-2</v>
      </c>
      <c r="R1248" s="18">
        <v>3.6636717018254522E-2</v>
      </c>
      <c r="S1248" s="18">
        <v>4.5704693921495863E-2</v>
      </c>
      <c r="T1248" s="18">
        <v>3.1931005003349867E-2</v>
      </c>
      <c r="U1248" s="18">
        <v>0.11102014983619091</v>
      </c>
      <c r="W1248" s="18">
        <v>7.4839934504438085E-2</v>
      </c>
      <c r="X1248" s="18">
        <v>1.299436850582486E-2</v>
      </c>
      <c r="Y1248" s="18">
        <v>5.1793793782267512E-2</v>
      </c>
      <c r="Z1248" s="18">
        <v>2.5044225388547819E-2</v>
      </c>
      <c r="AA1248" s="18">
        <v>6.0705493174267079E-2</v>
      </c>
      <c r="AB1248" s="18">
        <v>0</v>
      </c>
      <c r="AC1248" s="18">
        <v>3.7995283649251067E-2</v>
      </c>
      <c r="AD1248" s="18">
        <v>0</v>
      </c>
      <c r="AE1248" s="18">
        <v>0</v>
      </c>
      <c r="AG1248" s="18">
        <v>5.0870084262400243E-2</v>
      </c>
      <c r="AH1248" s="18">
        <v>0</v>
      </c>
    </row>
    <row r="1250" spans="2:34" ht="101.5" x14ac:dyDescent="0.35">
      <c r="B1250" s="14" t="s">
        <v>356</v>
      </c>
    </row>
    <row r="1251" spans="2:34" x14ac:dyDescent="0.35">
      <c r="B1251" s="15" t="s">
        <v>18</v>
      </c>
    </row>
    <row r="1252" spans="2:34" x14ac:dyDescent="0.35">
      <c r="B1252" s="11" t="s">
        <v>59</v>
      </c>
      <c r="C1252" s="16">
        <v>501</v>
      </c>
      <c r="D1252" s="16">
        <v>264</v>
      </c>
      <c r="E1252" s="16">
        <v>233</v>
      </c>
      <c r="G1252" s="16">
        <v>355</v>
      </c>
      <c r="H1252" s="16">
        <v>146</v>
      </c>
      <c r="J1252" s="16">
        <v>48</v>
      </c>
      <c r="K1252" s="16">
        <v>37</v>
      </c>
      <c r="L1252" s="16">
        <v>103</v>
      </c>
      <c r="M1252" s="16">
        <v>43</v>
      </c>
      <c r="N1252" s="16">
        <v>21</v>
      </c>
      <c r="O1252" s="16">
        <v>39</v>
      </c>
      <c r="P1252" s="16">
        <v>59</v>
      </c>
      <c r="Q1252" s="16">
        <v>39</v>
      </c>
      <c r="R1252" s="16">
        <v>54</v>
      </c>
      <c r="S1252" s="16">
        <v>19</v>
      </c>
      <c r="T1252" s="16">
        <v>29</v>
      </c>
      <c r="U1252" s="16">
        <v>10</v>
      </c>
      <c r="W1252" s="16">
        <v>217</v>
      </c>
      <c r="X1252" s="16">
        <v>72</v>
      </c>
      <c r="Y1252" s="16">
        <v>67</v>
      </c>
      <c r="Z1252" s="16">
        <v>52</v>
      </c>
      <c r="AA1252" s="16">
        <v>28</v>
      </c>
      <c r="AB1252" s="16">
        <v>18</v>
      </c>
      <c r="AC1252" s="16">
        <v>24</v>
      </c>
      <c r="AD1252" s="16">
        <v>6</v>
      </c>
      <c r="AE1252" s="16">
        <v>14</v>
      </c>
      <c r="AG1252" s="16">
        <v>478</v>
      </c>
      <c r="AH1252" s="16">
        <v>20</v>
      </c>
    </row>
    <row r="1253" spans="2:34" x14ac:dyDescent="0.35">
      <c r="B1253" s="12" t="s">
        <v>60</v>
      </c>
      <c r="C1253" s="16">
        <v>504</v>
      </c>
      <c r="D1253" s="16">
        <v>262</v>
      </c>
      <c r="E1253" s="16">
        <v>238</v>
      </c>
      <c r="G1253" s="16">
        <v>366</v>
      </c>
      <c r="H1253" s="16">
        <v>138</v>
      </c>
      <c r="J1253" s="16">
        <v>39</v>
      </c>
      <c r="K1253" s="16">
        <v>51</v>
      </c>
      <c r="L1253" s="16">
        <v>91</v>
      </c>
      <c r="M1253" s="16">
        <v>36</v>
      </c>
      <c r="N1253" s="16">
        <v>16</v>
      </c>
      <c r="O1253" s="16">
        <v>49</v>
      </c>
      <c r="P1253" s="16">
        <v>78</v>
      </c>
      <c r="Q1253" s="16">
        <v>37</v>
      </c>
      <c r="R1253" s="16">
        <v>45</v>
      </c>
      <c r="S1253" s="16">
        <v>14</v>
      </c>
      <c r="T1253" s="16">
        <v>32</v>
      </c>
      <c r="U1253" s="16">
        <v>13</v>
      </c>
      <c r="W1253" s="16">
        <v>216</v>
      </c>
      <c r="X1253" s="16">
        <v>88</v>
      </c>
      <c r="Y1253" s="16">
        <v>79</v>
      </c>
      <c r="Z1253" s="16">
        <v>45</v>
      </c>
      <c r="AA1253" s="16">
        <v>24</v>
      </c>
      <c r="AB1253" s="16">
        <v>15</v>
      </c>
      <c r="AC1253" s="16">
        <v>19</v>
      </c>
      <c r="AD1253" s="16">
        <v>5</v>
      </c>
      <c r="AE1253" s="16">
        <v>10</v>
      </c>
      <c r="AG1253" s="16">
        <v>486</v>
      </c>
      <c r="AH1253" s="16">
        <v>15</v>
      </c>
    </row>
    <row r="1254" spans="2:34" x14ac:dyDescent="0.35">
      <c r="B1254" s="17" t="s">
        <v>104</v>
      </c>
      <c r="C1254" s="18">
        <v>0.31589885391053307</v>
      </c>
      <c r="D1254" s="18">
        <v>0.24923365987949331</v>
      </c>
      <c r="E1254" s="18">
        <v>0.39002793019649867</v>
      </c>
      <c r="G1254" s="18">
        <v>0.34370341579994179</v>
      </c>
      <c r="H1254" s="18">
        <v>0.2418547474531538</v>
      </c>
      <c r="J1254" s="18">
        <v>0.2972548189438376</v>
      </c>
      <c r="K1254" s="18">
        <v>0.38810551935287341</v>
      </c>
      <c r="L1254" s="18">
        <v>0.22298702568834641</v>
      </c>
      <c r="M1254" s="18">
        <v>0.40878791157686789</v>
      </c>
      <c r="N1254" s="18">
        <v>0.62646841691025201</v>
      </c>
      <c r="O1254" s="18">
        <v>0.30005665517780628</v>
      </c>
      <c r="P1254" s="18">
        <v>0.23275908395053399</v>
      </c>
      <c r="Q1254" s="18">
        <v>0.36571221022796407</v>
      </c>
      <c r="R1254" s="18">
        <v>0.34116497223671738</v>
      </c>
      <c r="S1254" s="18">
        <v>0.43144457187428942</v>
      </c>
      <c r="T1254" s="18">
        <v>0.27700806732755551</v>
      </c>
      <c r="U1254" s="18">
        <v>0.40000000000000008</v>
      </c>
      <c r="W1254" s="18">
        <v>0.36684513422128612</v>
      </c>
      <c r="X1254" s="18">
        <v>0.30882716632236429</v>
      </c>
      <c r="Y1254" s="18">
        <v>0.26020698206230392</v>
      </c>
      <c r="Z1254" s="18">
        <v>0.22521696635112581</v>
      </c>
      <c r="AA1254" s="18">
        <v>0.21536697881953409</v>
      </c>
      <c r="AB1254" s="18">
        <v>0.34729205497655607</v>
      </c>
      <c r="AC1254" s="18">
        <v>0.24425751328690451</v>
      </c>
      <c r="AD1254" s="18">
        <v>0.2166108411134009</v>
      </c>
      <c r="AE1254" s="18">
        <v>0.39903191264798782</v>
      </c>
      <c r="AG1254" s="18">
        <v>0.31298886129016662</v>
      </c>
      <c r="AH1254" s="18">
        <v>0.34138676703849841</v>
      </c>
    </row>
    <row r="1255" spans="2:34" x14ac:dyDescent="0.35">
      <c r="B1255" s="17" t="s">
        <v>105</v>
      </c>
      <c r="C1255" s="18">
        <v>0.31540858317977211</v>
      </c>
      <c r="D1255" s="18">
        <v>0.34436772260684601</v>
      </c>
      <c r="E1255" s="18">
        <v>0.28873317544467131</v>
      </c>
      <c r="G1255" s="18">
        <v>0.29357258166859351</v>
      </c>
      <c r="H1255" s="18">
        <v>0.37355829353766412</v>
      </c>
      <c r="J1255" s="18">
        <v>0.33848306860772709</v>
      </c>
      <c r="K1255" s="18">
        <v>0.34902959268745648</v>
      </c>
      <c r="L1255" s="18">
        <v>0.38399101124038371</v>
      </c>
      <c r="M1255" s="18">
        <v>0.3193629652234099</v>
      </c>
      <c r="N1255" s="18">
        <v>5.838930876892167E-2</v>
      </c>
      <c r="O1255" s="18">
        <v>0.26864016854993661</v>
      </c>
      <c r="P1255" s="18">
        <v>0.30470830237246932</v>
      </c>
      <c r="Q1255" s="18">
        <v>0.36730190596367401</v>
      </c>
      <c r="R1255" s="18">
        <v>0.30705758583134102</v>
      </c>
      <c r="S1255" s="18">
        <v>0.21160692802094971</v>
      </c>
      <c r="T1255" s="18">
        <v>0.22322325655255759</v>
      </c>
      <c r="U1255" s="18">
        <v>0.40000000000000008</v>
      </c>
      <c r="W1255" s="18">
        <v>0.27407370147130239</v>
      </c>
      <c r="X1255" s="18">
        <v>0.32635861730400922</v>
      </c>
      <c r="Y1255" s="18">
        <v>0.3604748788510434</v>
      </c>
      <c r="Z1255" s="18">
        <v>0.28080613818828293</v>
      </c>
      <c r="AA1255" s="18">
        <v>0.43155968920066262</v>
      </c>
      <c r="AB1255" s="18">
        <v>0.48950681241009669</v>
      </c>
      <c r="AC1255" s="18">
        <v>0.40136682184166012</v>
      </c>
      <c r="AD1255" s="18">
        <v>0.31696695816292891</v>
      </c>
      <c r="AE1255" s="18">
        <v>0.2061834811046675</v>
      </c>
      <c r="AG1255" s="18">
        <v>0.3177178757186313</v>
      </c>
      <c r="AH1255" s="18">
        <v>0.24119111269254701</v>
      </c>
    </row>
    <row r="1256" spans="2:34" x14ac:dyDescent="0.35">
      <c r="B1256" s="17" t="s">
        <v>111</v>
      </c>
      <c r="C1256" s="18">
        <v>0.1694335817579305</v>
      </c>
      <c r="D1256" s="18">
        <v>0.19073329156531471</v>
      </c>
      <c r="E1256" s="18">
        <v>0.14519390729679599</v>
      </c>
      <c r="G1256" s="18">
        <v>0.1607644045295604</v>
      </c>
      <c r="H1256" s="18">
        <v>0.19251977474124229</v>
      </c>
      <c r="J1256" s="18">
        <v>0.2106180534817384</v>
      </c>
      <c r="K1256" s="18">
        <v>0.18998331346817951</v>
      </c>
      <c r="L1256" s="18">
        <v>0.16311388671733409</v>
      </c>
      <c r="M1256" s="18">
        <v>9.2517764177090261E-2</v>
      </c>
      <c r="N1256" s="18">
        <v>0.1322409045697748</v>
      </c>
      <c r="O1256" s="18">
        <v>0.19505912043873769</v>
      </c>
      <c r="P1256" s="18">
        <v>0.20527646388978091</v>
      </c>
      <c r="Q1256" s="18">
        <v>0.18886167181978741</v>
      </c>
      <c r="R1256" s="18">
        <v>0.19831221411682351</v>
      </c>
      <c r="S1256" s="18">
        <v>0.1412262141676161</v>
      </c>
      <c r="T1256" s="18">
        <v>0.1010665752493031</v>
      </c>
      <c r="U1256" s="18">
        <v>0</v>
      </c>
      <c r="W1256" s="18">
        <v>0.16598614167979159</v>
      </c>
      <c r="X1256" s="18">
        <v>0.22709928663189191</v>
      </c>
      <c r="Y1256" s="18">
        <v>9.951085149131654E-2</v>
      </c>
      <c r="Z1256" s="18">
        <v>0.23913707819038121</v>
      </c>
      <c r="AA1256" s="18">
        <v>0.25629462724579488</v>
      </c>
      <c r="AB1256" s="18">
        <v>0.11245095695055</v>
      </c>
      <c r="AC1256" s="18">
        <v>7.497850015127E-2</v>
      </c>
      <c r="AD1256" s="18">
        <v>0.33942407849336059</v>
      </c>
      <c r="AE1256" s="18">
        <v>0</v>
      </c>
      <c r="AG1256" s="18">
        <v>0.17231979546465889</v>
      </c>
      <c r="AH1256" s="18">
        <v>0.1072581706900394</v>
      </c>
    </row>
    <row r="1257" spans="2:34" x14ac:dyDescent="0.35">
      <c r="B1257" s="17" t="s">
        <v>107</v>
      </c>
      <c r="C1257" s="18">
        <v>8.5732287198555371E-2</v>
      </c>
      <c r="D1257" s="18">
        <v>9.5034780512873271E-2</v>
      </c>
      <c r="E1257" s="18">
        <v>7.6906162277885243E-2</v>
      </c>
      <c r="G1257" s="18">
        <v>8.6209834682363012E-2</v>
      </c>
      <c r="H1257" s="18">
        <v>8.4460568662937094E-2</v>
      </c>
      <c r="J1257" s="18">
        <v>3.900665390502335E-2</v>
      </c>
      <c r="K1257" s="18">
        <v>7.2881574491490644E-2</v>
      </c>
      <c r="L1257" s="18">
        <v>0.1146060738856626</v>
      </c>
      <c r="M1257" s="18">
        <v>9.0482067622730866E-2</v>
      </c>
      <c r="N1257" s="18">
        <v>8.9306252953012324E-2</v>
      </c>
      <c r="O1257" s="18">
        <v>0.10884419070047489</v>
      </c>
      <c r="P1257" s="18">
        <v>8.7954295108402705E-2</v>
      </c>
      <c r="Q1257" s="18">
        <v>2.2645162243029371E-2</v>
      </c>
      <c r="R1257" s="18">
        <v>5.4477349995392249E-2</v>
      </c>
      <c r="S1257" s="18">
        <v>0.1078611429685724</v>
      </c>
      <c r="T1257" s="18">
        <v>0.130071193971417</v>
      </c>
      <c r="U1257" s="18">
        <v>0.11102014983619091</v>
      </c>
      <c r="W1257" s="18">
        <v>5.7023215497738651E-2</v>
      </c>
      <c r="X1257" s="18">
        <v>6.479967379850575E-2</v>
      </c>
      <c r="Y1257" s="18">
        <v>0.13139277003120259</v>
      </c>
      <c r="Z1257" s="18">
        <v>0.13930042255716099</v>
      </c>
      <c r="AA1257" s="18">
        <v>7.0492893329174425E-2</v>
      </c>
      <c r="AB1257" s="18">
        <v>0</v>
      </c>
      <c r="AC1257" s="18">
        <v>0.24140188107091429</v>
      </c>
      <c r="AD1257" s="18">
        <v>0.1269981222303096</v>
      </c>
      <c r="AE1257" s="18">
        <v>0.16048386308007359</v>
      </c>
      <c r="AG1257" s="18">
        <v>8.4241136389358998E-2</v>
      </c>
      <c r="AH1257" s="18">
        <v>0.1499023530007389</v>
      </c>
    </row>
    <row r="1258" spans="2:34" x14ac:dyDescent="0.35">
      <c r="B1258" s="17" t="s">
        <v>108</v>
      </c>
      <c r="C1258" s="18">
        <v>6.9387728913761451E-2</v>
      </c>
      <c r="D1258" s="18">
        <v>8.3148158079891274E-2</v>
      </c>
      <c r="E1258" s="18">
        <v>5.2219522662448357E-2</v>
      </c>
      <c r="G1258" s="18">
        <v>6.8680663166904563E-2</v>
      </c>
      <c r="H1258" s="18">
        <v>7.1270659191205593E-2</v>
      </c>
      <c r="J1258" s="18">
        <v>7.5630751156650258E-2</v>
      </c>
      <c r="K1258" s="18">
        <v>0</v>
      </c>
      <c r="L1258" s="18">
        <v>5.7792727644535372E-2</v>
      </c>
      <c r="M1258" s="18">
        <v>4.4424645699950388E-2</v>
      </c>
      <c r="N1258" s="18">
        <v>9.3595116798038877E-2</v>
      </c>
      <c r="O1258" s="18">
        <v>8.0105348450151895E-2</v>
      </c>
      <c r="P1258" s="18">
        <v>6.9306938721975866E-2</v>
      </c>
      <c r="Q1258" s="18">
        <v>5.5479049745544871E-2</v>
      </c>
      <c r="R1258" s="18">
        <v>8.0669519310598417E-2</v>
      </c>
      <c r="S1258" s="18">
        <v>6.2156449047076491E-2</v>
      </c>
      <c r="T1258" s="18">
        <v>0.23669990189581711</v>
      </c>
      <c r="U1258" s="18">
        <v>0</v>
      </c>
      <c r="W1258" s="18">
        <v>6.0445636032116168E-2</v>
      </c>
      <c r="X1258" s="18">
        <v>7.2915255943228882E-2</v>
      </c>
      <c r="Y1258" s="18">
        <v>0.1150330765993284</v>
      </c>
      <c r="Z1258" s="18">
        <v>7.2907266359145212E-2</v>
      </c>
      <c r="AA1258" s="18">
        <v>0</v>
      </c>
      <c r="AB1258" s="18">
        <v>5.075017566279711E-2</v>
      </c>
      <c r="AC1258" s="18">
        <v>0</v>
      </c>
      <c r="AD1258" s="18">
        <v>0</v>
      </c>
      <c r="AE1258" s="18">
        <v>0.2343007431672707</v>
      </c>
      <c r="AG1258" s="18">
        <v>6.6979083012493848E-2</v>
      </c>
      <c r="AH1258" s="18">
        <v>0.1602615965781764</v>
      </c>
    </row>
    <row r="1259" spans="2:34" x14ac:dyDescent="0.35">
      <c r="B1259" s="17" t="s">
        <v>66</v>
      </c>
      <c r="C1259" s="18">
        <v>4.4138965039447531E-2</v>
      </c>
      <c r="D1259" s="18">
        <v>3.7482387355581528E-2</v>
      </c>
      <c r="E1259" s="18">
        <v>4.69193021217005E-2</v>
      </c>
      <c r="G1259" s="18">
        <v>4.7069100152636753E-2</v>
      </c>
      <c r="H1259" s="18">
        <v>3.6335956413797069E-2</v>
      </c>
      <c r="J1259" s="18">
        <v>3.900665390502335E-2</v>
      </c>
      <c r="K1259" s="18">
        <v>0</v>
      </c>
      <c r="L1259" s="18">
        <v>5.750927482373757E-2</v>
      </c>
      <c r="M1259" s="18">
        <v>4.4424645699950388E-2</v>
      </c>
      <c r="N1259" s="18">
        <v>0</v>
      </c>
      <c r="O1259" s="18">
        <v>4.7294516682892328E-2</v>
      </c>
      <c r="P1259" s="18">
        <v>9.9994915956837363E-2</v>
      </c>
      <c r="Q1259" s="18">
        <v>0</v>
      </c>
      <c r="R1259" s="18">
        <v>1.8318358509127261E-2</v>
      </c>
      <c r="S1259" s="18">
        <v>4.5704693921495863E-2</v>
      </c>
      <c r="T1259" s="18">
        <v>3.1931005003349867E-2</v>
      </c>
      <c r="U1259" s="18">
        <v>8.8979850163809091E-2</v>
      </c>
      <c r="W1259" s="18">
        <v>7.5626171097764969E-2</v>
      </c>
      <c r="X1259" s="18">
        <v>0</v>
      </c>
      <c r="Y1259" s="18">
        <v>3.3381440964805401E-2</v>
      </c>
      <c r="Z1259" s="18">
        <v>4.263212835390421E-2</v>
      </c>
      <c r="AA1259" s="18">
        <v>2.628581140483402E-2</v>
      </c>
      <c r="AB1259" s="18">
        <v>0</v>
      </c>
      <c r="AC1259" s="18">
        <v>3.7995283649251067E-2</v>
      </c>
      <c r="AD1259" s="18">
        <v>0</v>
      </c>
      <c r="AE1259" s="18">
        <v>0</v>
      </c>
      <c r="AG1259" s="18">
        <v>4.5753248124690248E-2</v>
      </c>
      <c r="AH1259" s="18">
        <v>0</v>
      </c>
    </row>
    <row r="1261" spans="2:34" ht="87" x14ac:dyDescent="0.35">
      <c r="B1261" s="14" t="s">
        <v>357</v>
      </c>
    </row>
    <row r="1262" spans="2:34" x14ac:dyDescent="0.35">
      <c r="B1262" s="15" t="s">
        <v>18</v>
      </c>
    </row>
    <row r="1263" spans="2:34" x14ac:dyDescent="0.35">
      <c r="B1263" s="11" t="s">
        <v>59</v>
      </c>
      <c r="C1263" s="16">
        <v>501</v>
      </c>
      <c r="D1263" s="16">
        <v>264</v>
      </c>
      <c r="E1263" s="16">
        <v>233</v>
      </c>
      <c r="G1263" s="16">
        <v>355</v>
      </c>
      <c r="H1263" s="16">
        <v>146</v>
      </c>
      <c r="J1263" s="16">
        <v>48</v>
      </c>
      <c r="K1263" s="16">
        <v>37</v>
      </c>
      <c r="L1263" s="16">
        <v>103</v>
      </c>
      <c r="M1263" s="16">
        <v>43</v>
      </c>
      <c r="N1263" s="16">
        <v>21</v>
      </c>
      <c r="O1263" s="16">
        <v>39</v>
      </c>
      <c r="P1263" s="16">
        <v>59</v>
      </c>
      <c r="Q1263" s="16">
        <v>39</v>
      </c>
      <c r="R1263" s="16">
        <v>54</v>
      </c>
      <c r="S1263" s="16">
        <v>19</v>
      </c>
      <c r="T1263" s="16">
        <v>29</v>
      </c>
      <c r="U1263" s="16">
        <v>10</v>
      </c>
      <c r="W1263" s="16">
        <v>217</v>
      </c>
      <c r="X1263" s="16">
        <v>72</v>
      </c>
      <c r="Y1263" s="16">
        <v>67</v>
      </c>
      <c r="Z1263" s="16">
        <v>52</v>
      </c>
      <c r="AA1263" s="16">
        <v>28</v>
      </c>
      <c r="AB1263" s="16">
        <v>18</v>
      </c>
      <c r="AC1263" s="16">
        <v>24</v>
      </c>
      <c r="AD1263" s="16">
        <v>6</v>
      </c>
      <c r="AE1263" s="16">
        <v>14</v>
      </c>
      <c r="AG1263" s="16">
        <v>478</v>
      </c>
      <c r="AH1263" s="16">
        <v>20</v>
      </c>
    </row>
    <row r="1264" spans="2:34" x14ac:dyDescent="0.35">
      <c r="B1264" s="12" t="s">
        <v>60</v>
      </c>
      <c r="C1264" s="16">
        <v>504</v>
      </c>
      <c r="D1264" s="16">
        <v>262</v>
      </c>
      <c r="E1264" s="16">
        <v>238</v>
      </c>
      <c r="G1264" s="16">
        <v>366</v>
      </c>
      <c r="H1264" s="16">
        <v>138</v>
      </c>
      <c r="J1264" s="16">
        <v>39</v>
      </c>
      <c r="K1264" s="16">
        <v>51</v>
      </c>
      <c r="L1264" s="16">
        <v>91</v>
      </c>
      <c r="M1264" s="16">
        <v>36</v>
      </c>
      <c r="N1264" s="16">
        <v>16</v>
      </c>
      <c r="O1264" s="16">
        <v>49</v>
      </c>
      <c r="P1264" s="16">
        <v>78</v>
      </c>
      <c r="Q1264" s="16">
        <v>37</v>
      </c>
      <c r="R1264" s="16">
        <v>45</v>
      </c>
      <c r="S1264" s="16">
        <v>14</v>
      </c>
      <c r="T1264" s="16">
        <v>32</v>
      </c>
      <c r="U1264" s="16">
        <v>13</v>
      </c>
      <c r="W1264" s="16">
        <v>216</v>
      </c>
      <c r="X1264" s="16">
        <v>88</v>
      </c>
      <c r="Y1264" s="16">
        <v>79</v>
      </c>
      <c r="Z1264" s="16">
        <v>45</v>
      </c>
      <c r="AA1264" s="16">
        <v>24</v>
      </c>
      <c r="AB1264" s="16">
        <v>15</v>
      </c>
      <c r="AC1264" s="16">
        <v>19</v>
      </c>
      <c r="AD1264" s="16">
        <v>5</v>
      </c>
      <c r="AE1264" s="16">
        <v>10</v>
      </c>
      <c r="AG1264" s="16">
        <v>486</v>
      </c>
      <c r="AH1264" s="16">
        <v>15</v>
      </c>
    </row>
    <row r="1265" spans="2:34" x14ac:dyDescent="0.35">
      <c r="B1265" s="17" t="s">
        <v>104</v>
      </c>
      <c r="C1265" s="18">
        <v>0.24019880847263289</v>
      </c>
      <c r="D1265" s="18">
        <v>0.20324439942591671</v>
      </c>
      <c r="E1265" s="18">
        <v>0.2803700942676422</v>
      </c>
      <c r="G1265" s="18">
        <v>0.24478767897569009</v>
      </c>
      <c r="H1265" s="18">
        <v>0.22797855420648219</v>
      </c>
      <c r="J1265" s="18">
        <v>0.26987861956574988</v>
      </c>
      <c r="K1265" s="18">
        <v>0.30228287421347821</v>
      </c>
      <c r="L1265" s="18">
        <v>0.22103396648480661</v>
      </c>
      <c r="M1265" s="18">
        <v>0.33277973910973252</v>
      </c>
      <c r="N1265" s="18">
        <v>0.30010594435166421</v>
      </c>
      <c r="O1265" s="18">
        <v>0.17469438181593649</v>
      </c>
      <c r="P1265" s="18">
        <v>0.12921710947708689</v>
      </c>
      <c r="Q1265" s="18">
        <v>0.21354023523555349</v>
      </c>
      <c r="R1265" s="18">
        <v>0.27060771484647722</v>
      </c>
      <c r="S1265" s="18">
        <v>0.35648693915687829</v>
      </c>
      <c r="T1265" s="18">
        <v>0.34087007733425517</v>
      </c>
      <c r="U1265" s="18">
        <v>0.22204029967238181</v>
      </c>
      <c r="W1265" s="18">
        <v>0.2267581957952807</v>
      </c>
      <c r="X1265" s="18">
        <v>0.2036258101462482</v>
      </c>
      <c r="Y1265" s="18">
        <v>0.28715770977292893</v>
      </c>
      <c r="Z1265" s="18">
        <v>0.23227519502836749</v>
      </c>
      <c r="AA1265" s="18">
        <v>0.19600897132457509</v>
      </c>
      <c r="AB1265" s="18">
        <v>0.30813692086766281</v>
      </c>
      <c r="AC1265" s="18">
        <v>0.36457671587329071</v>
      </c>
      <c r="AD1265" s="18">
        <v>0.1269981222303096</v>
      </c>
      <c r="AE1265" s="18">
        <v>0.21722226753631829</v>
      </c>
      <c r="AG1265" s="18">
        <v>0.23923246029491649</v>
      </c>
      <c r="AH1265" s="18">
        <v>0.1887113945877921</v>
      </c>
    </row>
    <row r="1266" spans="2:34" x14ac:dyDescent="0.35">
      <c r="B1266" s="17" t="s">
        <v>105</v>
      </c>
      <c r="C1266" s="18">
        <v>0.31312814287448398</v>
      </c>
      <c r="D1266" s="18">
        <v>0.29019239900008331</v>
      </c>
      <c r="E1266" s="18">
        <v>0.3435458703442712</v>
      </c>
      <c r="G1266" s="18">
        <v>0.29044229953871092</v>
      </c>
      <c r="H1266" s="18">
        <v>0.3735409990709081</v>
      </c>
      <c r="J1266" s="18">
        <v>0.23309356141959281</v>
      </c>
      <c r="K1266" s="18">
        <v>0.31117277089296891</v>
      </c>
      <c r="L1266" s="18">
        <v>0.2810236257617541</v>
      </c>
      <c r="M1266" s="18">
        <v>0.26451361583687127</v>
      </c>
      <c r="N1266" s="18">
        <v>0.24435910613045131</v>
      </c>
      <c r="O1266" s="18">
        <v>0.38970192481392718</v>
      </c>
      <c r="P1266" s="18">
        <v>0.43434019970127508</v>
      </c>
      <c r="Q1266" s="18">
        <v>0.35552348496847802</v>
      </c>
      <c r="R1266" s="18">
        <v>0.2354617914654876</v>
      </c>
      <c r="S1266" s="18">
        <v>0.28656456073836067</v>
      </c>
      <c r="T1266" s="18">
        <v>0.2179517637648353</v>
      </c>
      <c r="U1266" s="18">
        <v>0.40000000000000008</v>
      </c>
      <c r="W1266" s="18">
        <v>0.32403371217385729</v>
      </c>
      <c r="X1266" s="18">
        <v>0.28745180124834951</v>
      </c>
      <c r="Y1266" s="18">
        <v>0.32140659147496581</v>
      </c>
      <c r="Z1266" s="18">
        <v>0.30724503798464059</v>
      </c>
      <c r="AA1266" s="18">
        <v>0.33384129965105308</v>
      </c>
      <c r="AB1266" s="18">
        <v>0.23061482940167441</v>
      </c>
      <c r="AC1266" s="18">
        <v>0.35654325238114443</v>
      </c>
      <c r="AD1266" s="18">
        <v>0.40281294378716581</v>
      </c>
      <c r="AE1266" s="18">
        <v>0.2137775742822223</v>
      </c>
      <c r="AG1266" s="18">
        <v>0.31435644923965478</v>
      </c>
      <c r="AH1266" s="18">
        <v>0.27351284120499159</v>
      </c>
    </row>
    <row r="1267" spans="2:34" x14ac:dyDescent="0.35">
      <c r="B1267" s="17" t="s">
        <v>111</v>
      </c>
      <c r="C1267" s="18">
        <v>0.21793838770345289</v>
      </c>
      <c r="D1267" s="18">
        <v>0.25449371912580721</v>
      </c>
      <c r="E1267" s="18">
        <v>0.17770441786684571</v>
      </c>
      <c r="G1267" s="18">
        <v>0.23562883370470539</v>
      </c>
      <c r="H1267" s="18">
        <v>0.1708283748859441</v>
      </c>
      <c r="J1267" s="18">
        <v>0.29744086593580571</v>
      </c>
      <c r="K1267" s="18">
        <v>0.14922304275577369</v>
      </c>
      <c r="L1267" s="18">
        <v>0.2402494497763277</v>
      </c>
      <c r="M1267" s="18">
        <v>0.28614304073350011</v>
      </c>
      <c r="N1267" s="18">
        <v>8.9306252953012324E-2</v>
      </c>
      <c r="O1267" s="18">
        <v>0.26090931155419939</v>
      </c>
      <c r="P1267" s="18">
        <v>0.1528793806709228</v>
      </c>
      <c r="Q1267" s="18">
        <v>0.29755768197390497</v>
      </c>
      <c r="R1267" s="18">
        <v>0.32032264187661441</v>
      </c>
      <c r="S1267" s="18">
        <v>0.1412262141676161</v>
      </c>
      <c r="T1267" s="18">
        <v>6.1226263612838637E-2</v>
      </c>
      <c r="U1267" s="18">
        <v>0.17795970032761821</v>
      </c>
      <c r="W1267" s="18">
        <v>0.21128273950423659</v>
      </c>
      <c r="X1267" s="18">
        <v>0.27657936073064637</v>
      </c>
      <c r="Y1267" s="18">
        <v>0.1630765383241396</v>
      </c>
      <c r="Z1267" s="18">
        <v>0.23835598349043169</v>
      </c>
      <c r="AA1267" s="18">
        <v>0.30611415618281468</v>
      </c>
      <c r="AB1267" s="18">
        <v>0.26771195954605448</v>
      </c>
      <c r="AC1267" s="18">
        <v>7.9217392663886277E-2</v>
      </c>
      <c r="AD1267" s="18">
        <v>0.25357809286912381</v>
      </c>
      <c r="AE1267" s="18">
        <v>0.2061834811046675</v>
      </c>
      <c r="AG1267" s="18">
        <v>0.21908306051537171</v>
      </c>
      <c r="AH1267" s="18">
        <v>0.2211602010267919</v>
      </c>
    </row>
    <row r="1268" spans="2:34" x14ac:dyDescent="0.35">
      <c r="B1268" s="17" t="s">
        <v>107</v>
      </c>
      <c r="C1268" s="18">
        <v>0.1211538945511921</v>
      </c>
      <c r="D1268" s="18">
        <v>0.12677006674828781</v>
      </c>
      <c r="E1268" s="18">
        <v>0.1169706210425842</v>
      </c>
      <c r="G1268" s="18">
        <v>0.111288956365792</v>
      </c>
      <c r="H1268" s="18">
        <v>0.14742442296665589</v>
      </c>
      <c r="J1268" s="18">
        <v>6.6382853283110971E-2</v>
      </c>
      <c r="K1268" s="18">
        <v>0.14778784347942159</v>
      </c>
      <c r="L1268" s="18">
        <v>0.1241040003925096</v>
      </c>
      <c r="M1268" s="18">
        <v>4.9926635769970418E-2</v>
      </c>
      <c r="N1268" s="18">
        <v>8.9732210015781952E-2</v>
      </c>
      <c r="O1268" s="18">
        <v>0.1027346094123639</v>
      </c>
      <c r="P1268" s="18">
        <v>0.15329677799234581</v>
      </c>
      <c r="Q1268" s="18">
        <v>0.1025821357444637</v>
      </c>
      <c r="R1268" s="18">
        <v>6.8403692747836226E-2</v>
      </c>
      <c r="S1268" s="18">
        <v>0.1078611429685724</v>
      </c>
      <c r="T1268" s="18">
        <v>0.25222787527467139</v>
      </c>
      <c r="U1268" s="18">
        <v>0.2</v>
      </c>
      <c r="W1268" s="18">
        <v>0.1078591067657389</v>
      </c>
      <c r="X1268" s="18">
        <v>0.1594265489267781</v>
      </c>
      <c r="Y1268" s="18">
        <v>8.9056900866013144E-2</v>
      </c>
      <c r="Z1268" s="18">
        <v>0.13603485782371619</v>
      </c>
      <c r="AA1268" s="18">
        <v>0.13774976143672321</v>
      </c>
      <c r="AB1268" s="18">
        <v>0.19353629018460819</v>
      </c>
      <c r="AC1268" s="18">
        <v>8.798355193048181E-2</v>
      </c>
      <c r="AD1268" s="18">
        <v>0.2166108411134009</v>
      </c>
      <c r="AE1268" s="18">
        <v>0.16048386308007359</v>
      </c>
      <c r="AG1268" s="18">
        <v>0.1200842072222392</v>
      </c>
      <c r="AH1268" s="18">
        <v>0.17822001490800729</v>
      </c>
    </row>
    <row r="1269" spans="2:34" x14ac:dyDescent="0.35">
      <c r="B1269" s="17" t="s">
        <v>108</v>
      </c>
      <c r="C1269" s="18">
        <v>5.6571082741778543E-2</v>
      </c>
      <c r="D1269" s="18">
        <v>7.8902753763839345E-2</v>
      </c>
      <c r="E1269" s="18">
        <v>2.9755319373464501E-2</v>
      </c>
      <c r="G1269" s="18">
        <v>6.0100257268629269E-2</v>
      </c>
      <c r="H1269" s="18">
        <v>4.717282013249257E-2</v>
      </c>
      <c r="J1269" s="18">
        <v>7.3757486719760942E-2</v>
      </c>
      <c r="K1269" s="18">
        <v>6.1965198340026333E-2</v>
      </c>
      <c r="L1269" s="18">
        <v>8.4637808256228561E-2</v>
      </c>
      <c r="M1269" s="18">
        <v>0</v>
      </c>
      <c r="N1269" s="18">
        <v>0.22969892815007059</v>
      </c>
      <c r="O1269" s="18">
        <v>2.4665255720680311E-2</v>
      </c>
      <c r="P1269" s="18">
        <v>4.6276692887999592E-2</v>
      </c>
      <c r="Q1269" s="18">
        <v>3.079646207759941E-2</v>
      </c>
      <c r="R1269" s="18">
        <v>4.5711628030219928E-2</v>
      </c>
      <c r="S1269" s="18">
        <v>6.2156449047076491E-2</v>
      </c>
      <c r="T1269" s="18">
        <v>6.3862010006699749E-2</v>
      </c>
      <c r="U1269" s="18">
        <v>0</v>
      </c>
      <c r="W1269" s="18">
        <v>3.9578480597342293E-2</v>
      </c>
      <c r="X1269" s="18">
        <v>6.1187517235580212E-2</v>
      </c>
      <c r="Y1269" s="18">
        <v>0.10592081859714721</v>
      </c>
      <c r="Z1269" s="18">
        <v>6.1044700284296302E-2</v>
      </c>
      <c r="AA1269" s="18">
        <v>0</v>
      </c>
      <c r="AB1269" s="18">
        <v>0</v>
      </c>
      <c r="AC1269" s="18">
        <v>7.3683803501945783E-2</v>
      </c>
      <c r="AD1269" s="18">
        <v>0</v>
      </c>
      <c r="AE1269" s="18">
        <v>0.20233281399671799</v>
      </c>
      <c r="AG1269" s="18">
        <v>5.4368574950482002E-2</v>
      </c>
      <c r="AH1269" s="18">
        <v>0.13839554827241721</v>
      </c>
    </row>
    <row r="1270" spans="2:34" x14ac:dyDescent="0.35">
      <c r="B1270" s="17" t="s">
        <v>66</v>
      </c>
      <c r="C1270" s="18">
        <v>5.1009683656459602E-2</v>
      </c>
      <c r="D1270" s="18">
        <v>4.639666193606564E-2</v>
      </c>
      <c r="E1270" s="18">
        <v>5.1653677105192128E-2</v>
      </c>
      <c r="G1270" s="18">
        <v>5.7751974146472519E-2</v>
      </c>
      <c r="H1270" s="18">
        <v>3.3054828737517118E-2</v>
      </c>
      <c r="J1270" s="18">
        <v>5.9446613075979683E-2</v>
      </c>
      <c r="K1270" s="18">
        <v>2.756827031833127E-2</v>
      </c>
      <c r="L1270" s="18">
        <v>4.8951149328373182E-2</v>
      </c>
      <c r="M1270" s="18">
        <v>6.6636968549925582E-2</v>
      </c>
      <c r="N1270" s="18">
        <v>4.6797558399019439E-2</v>
      </c>
      <c r="O1270" s="18">
        <v>4.7294516682892328E-2</v>
      </c>
      <c r="P1270" s="18">
        <v>8.3989839270369931E-2</v>
      </c>
      <c r="Q1270" s="18">
        <v>0</v>
      </c>
      <c r="R1270" s="18">
        <v>5.9492531033364493E-2</v>
      </c>
      <c r="S1270" s="18">
        <v>4.5704693921495863E-2</v>
      </c>
      <c r="T1270" s="18">
        <v>6.3862010006699749E-2</v>
      </c>
      <c r="U1270" s="18">
        <v>0</v>
      </c>
      <c r="W1270" s="18">
        <v>9.0487765163544245E-2</v>
      </c>
      <c r="X1270" s="18">
        <v>1.172896171239749E-2</v>
      </c>
      <c r="Y1270" s="18">
        <v>3.3381440964805401E-2</v>
      </c>
      <c r="Z1270" s="18">
        <v>2.5044225388547819E-2</v>
      </c>
      <c r="AA1270" s="18">
        <v>2.628581140483402E-2</v>
      </c>
      <c r="AB1270" s="18">
        <v>0</v>
      </c>
      <c r="AC1270" s="18">
        <v>3.7995283649251067E-2</v>
      </c>
      <c r="AD1270" s="18">
        <v>0</v>
      </c>
      <c r="AE1270" s="18">
        <v>0</v>
      </c>
      <c r="AG1270" s="18">
        <v>5.2875247777335863E-2</v>
      </c>
      <c r="AH1270" s="18">
        <v>0</v>
      </c>
    </row>
    <row r="1272" spans="2:34" ht="101.5" x14ac:dyDescent="0.35">
      <c r="B1272" s="14" t="s">
        <v>358</v>
      </c>
    </row>
    <row r="1273" spans="2:34" x14ac:dyDescent="0.35">
      <c r="B1273" s="15" t="s">
        <v>18</v>
      </c>
    </row>
    <row r="1274" spans="2:34" x14ac:dyDescent="0.35">
      <c r="B1274" s="11" t="s">
        <v>59</v>
      </c>
      <c r="C1274" s="16">
        <v>501</v>
      </c>
      <c r="D1274" s="16">
        <v>264</v>
      </c>
      <c r="E1274" s="16">
        <v>233</v>
      </c>
      <c r="G1274" s="16">
        <v>355</v>
      </c>
      <c r="H1274" s="16">
        <v>146</v>
      </c>
      <c r="J1274" s="16">
        <v>48</v>
      </c>
      <c r="K1274" s="16">
        <v>37</v>
      </c>
      <c r="L1274" s="16">
        <v>103</v>
      </c>
      <c r="M1274" s="16">
        <v>43</v>
      </c>
      <c r="N1274" s="16">
        <v>21</v>
      </c>
      <c r="O1274" s="16">
        <v>39</v>
      </c>
      <c r="P1274" s="16">
        <v>59</v>
      </c>
      <c r="Q1274" s="16">
        <v>39</v>
      </c>
      <c r="R1274" s="16">
        <v>54</v>
      </c>
      <c r="S1274" s="16">
        <v>19</v>
      </c>
      <c r="T1274" s="16">
        <v>29</v>
      </c>
      <c r="U1274" s="16">
        <v>10</v>
      </c>
      <c r="W1274" s="16">
        <v>217</v>
      </c>
      <c r="X1274" s="16">
        <v>72</v>
      </c>
      <c r="Y1274" s="16">
        <v>67</v>
      </c>
      <c r="Z1274" s="16">
        <v>52</v>
      </c>
      <c r="AA1274" s="16">
        <v>28</v>
      </c>
      <c r="AB1274" s="16">
        <v>18</v>
      </c>
      <c r="AC1274" s="16">
        <v>24</v>
      </c>
      <c r="AD1274" s="16">
        <v>6</v>
      </c>
      <c r="AE1274" s="16">
        <v>14</v>
      </c>
      <c r="AG1274" s="16">
        <v>478</v>
      </c>
      <c r="AH1274" s="16">
        <v>20</v>
      </c>
    </row>
    <row r="1275" spans="2:34" x14ac:dyDescent="0.35">
      <c r="B1275" s="12" t="s">
        <v>60</v>
      </c>
      <c r="C1275" s="16">
        <v>504</v>
      </c>
      <c r="D1275" s="16">
        <v>262</v>
      </c>
      <c r="E1275" s="16">
        <v>238</v>
      </c>
      <c r="G1275" s="16">
        <v>366</v>
      </c>
      <c r="H1275" s="16">
        <v>138</v>
      </c>
      <c r="J1275" s="16">
        <v>39</v>
      </c>
      <c r="K1275" s="16">
        <v>51</v>
      </c>
      <c r="L1275" s="16">
        <v>91</v>
      </c>
      <c r="M1275" s="16">
        <v>36</v>
      </c>
      <c r="N1275" s="16">
        <v>16</v>
      </c>
      <c r="O1275" s="16">
        <v>49</v>
      </c>
      <c r="P1275" s="16">
        <v>78</v>
      </c>
      <c r="Q1275" s="16">
        <v>37</v>
      </c>
      <c r="R1275" s="16">
        <v>45</v>
      </c>
      <c r="S1275" s="16">
        <v>14</v>
      </c>
      <c r="T1275" s="16">
        <v>32</v>
      </c>
      <c r="U1275" s="16">
        <v>13</v>
      </c>
      <c r="W1275" s="16">
        <v>216</v>
      </c>
      <c r="X1275" s="16">
        <v>88</v>
      </c>
      <c r="Y1275" s="16">
        <v>79</v>
      </c>
      <c r="Z1275" s="16">
        <v>45</v>
      </c>
      <c r="AA1275" s="16">
        <v>24</v>
      </c>
      <c r="AB1275" s="16">
        <v>15</v>
      </c>
      <c r="AC1275" s="16">
        <v>19</v>
      </c>
      <c r="AD1275" s="16">
        <v>5</v>
      </c>
      <c r="AE1275" s="16">
        <v>10</v>
      </c>
      <c r="AG1275" s="16">
        <v>486</v>
      </c>
      <c r="AH1275" s="16">
        <v>15</v>
      </c>
    </row>
    <row r="1276" spans="2:34" x14ac:dyDescent="0.35">
      <c r="B1276" s="17" t="s">
        <v>104</v>
      </c>
      <c r="C1276" s="18">
        <v>0.1542142630735415</v>
      </c>
      <c r="D1276" s="18">
        <v>0.1651459077345056</v>
      </c>
      <c r="E1276" s="18">
        <v>0.14024897538538639</v>
      </c>
      <c r="G1276" s="18">
        <v>0.14557685536079701</v>
      </c>
      <c r="H1276" s="18">
        <v>0.17721585319900421</v>
      </c>
      <c r="J1276" s="18">
        <v>0.1131362346087206</v>
      </c>
      <c r="K1276" s="18">
        <v>0.10319527879932459</v>
      </c>
      <c r="L1276" s="18">
        <v>0.16791433092856159</v>
      </c>
      <c r="M1276" s="18">
        <v>0.20443069893481561</v>
      </c>
      <c r="N1276" s="18">
        <v>0.1790384629687943</v>
      </c>
      <c r="O1276" s="18">
        <v>0.1233278756161077</v>
      </c>
      <c r="P1276" s="18">
        <v>0.20735670240368501</v>
      </c>
      <c r="Q1276" s="18">
        <v>0.1397171361437731</v>
      </c>
      <c r="R1276" s="18">
        <v>0.1122910552908807</v>
      </c>
      <c r="S1276" s="18">
        <v>0.124312898094153</v>
      </c>
      <c r="T1276" s="18">
        <v>0.20184251061123129</v>
      </c>
      <c r="U1276" s="18">
        <v>0.11102014983619091</v>
      </c>
      <c r="W1276" s="18">
        <v>7.9167737054451431E-2</v>
      </c>
      <c r="X1276" s="18">
        <v>0.21095209843214019</v>
      </c>
      <c r="Y1276" s="18">
        <v>0.16389037811455229</v>
      </c>
      <c r="Z1276" s="18">
        <v>0.18633276181230271</v>
      </c>
      <c r="AA1276" s="18">
        <v>0.28516587522655762</v>
      </c>
      <c r="AB1276" s="18">
        <v>5.075017566279711E-2</v>
      </c>
      <c r="AC1276" s="18">
        <v>0.36803741817009311</v>
      </c>
      <c r="AD1276" s="18">
        <v>0.25776297771947349</v>
      </c>
      <c r="AE1276" s="18">
        <v>0.38007225714454751</v>
      </c>
      <c r="AG1276" s="18">
        <v>0.14753467664584219</v>
      </c>
      <c r="AH1276" s="18">
        <v>0.3414224665115978</v>
      </c>
    </row>
    <row r="1277" spans="2:34" x14ac:dyDescent="0.35">
      <c r="B1277" s="17" t="s">
        <v>105</v>
      </c>
      <c r="C1277" s="18">
        <v>0.30164421456481022</v>
      </c>
      <c r="D1277" s="18">
        <v>0.34480836738762338</v>
      </c>
      <c r="E1277" s="18">
        <v>0.25910342243793438</v>
      </c>
      <c r="G1277" s="18">
        <v>0.2491813254167459</v>
      </c>
      <c r="H1277" s="18">
        <v>0.44135394150068652</v>
      </c>
      <c r="J1277" s="18">
        <v>0.2327214674356565</v>
      </c>
      <c r="K1277" s="18">
        <v>0.39016404857029419</v>
      </c>
      <c r="L1277" s="18">
        <v>0.36918745825521221</v>
      </c>
      <c r="M1277" s="18">
        <v>0.20541433391132519</v>
      </c>
      <c r="N1277" s="18">
        <v>0.17051514020937039</v>
      </c>
      <c r="O1277" s="18">
        <v>0.35281750651702498</v>
      </c>
      <c r="P1277" s="18">
        <v>0.25711046963449002</v>
      </c>
      <c r="Q1277" s="18">
        <v>0.30593364572053111</v>
      </c>
      <c r="R1277" s="18">
        <v>0.32974666392149571</v>
      </c>
      <c r="S1277" s="18">
        <v>0.24497522473305991</v>
      </c>
      <c r="T1277" s="18">
        <v>0.24197346213507059</v>
      </c>
      <c r="U1277" s="18">
        <v>0.28897985016380912</v>
      </c>
      <c r="W1277" s="18">
        <v>0.24424678165848099</v>
      </c>
      <c r="X1277" s="18">
        <v>0.22454131490776449</v>
      </c>
      <c r="Y1277" s="18">
        <v>0.33716385305312968</v>
      </c>
      <c r="Z1277" s="18">
        <v>0.43730706248719492</v>
      </c>
      <c r="AA1277" s="18">
        <v>0.41139186951159179</v>
      </c>
      <c r="AB1277" s="18">
        <v>0.54176222587645029</v>
      </c>
      <c r="AC1277" s="18">
        <v>0.39700933005970629</v>
      </c>
      <c r="AD1277" s="18">
        <v>0.40281294378716581</v>
      </c>
      <c r="AE1277" s="18">
        <v>0.47433333331497879</v>
      </c>
      <c r="AG1277" s="18">
        <v>0.29695190441144792</v>
      </c>
      <c r="AH1277" s="18">
        <v>0.45173285611299901</v>
      </c>
    </row>
    <row r="1278" spans="2:34" x14ac:dyDescent="0.35">
      <c r="B1278" s="17" t="s">
        <v>111</v>
      </c>
      <c r="C1278" s="18">
        <v>0.24848593939597249</v>
      </c>
      <c r="D1278" s="18">
        <v>0.26140351051916982</v>
      </c>
      <c r="E1278" s="18">
        <v>0.234778801077693</v>
      </c>
      <c r="G1278" s="18">
        <v>0.26698681940878127</v>
      </c>
      <c r="H1278" s="18">
        <v>0.19921772453712111</v>
      </c>
      <c r="J1278" s="18">
        <v>0.36213650177399548</v>
      </c>
      <c r="K1278" s="18">
        <v>0.25169758206203602</v>
      </c>
      <c r="L1278" s="18">
        <v>0.2321769443098487</v>
      </c>
      <c r="M1278" s="18">
        <v>0.28488879989412141</v>
      </c>
      <c r="N1278" s="18">
        <v>0.20608487049085569</v>
      </c>
      <c r="O1278" s="18">
        <v>0.21972437615941801</v>
      </c>
      <c r="P1278" s="18">
        <v>0.18134247552724789</v>
      </c>
      <c r="Q1278" s="18">
        <v>0.25045459597498609</v>
      </c>
      <c r="R1278" s="18">
        <v>0.29125054661764571</v>
      </c>
      <c r="S1278" s="18">
        <v>0.25319948953931698</v>
      </c>
      <c r="T1278" s="18">
        <v>0.2131460573208557</v>
      </c>
      <c r="U1278" s="18">
        <v>0.40000000000000008</v>
      </c>
      <c r="W1278" s="18">
        <v>0.251202619254426</v>
      </c>
      <c r="X1278" s="18">
        <v>0.34816048375580971</v>
      </c>
      <c r="Y1278" s="18">
        <v>0.18378062171939419</v>
      </c>
      <c r="Z1278" s="18">
        <v>0.25077494089933028</v>
      </c>
      <c r="AA1278" s="18">
        <v>0.24516712600651641</v>
      </c>
      <c r="AB1278" s="18">
        <v>0.24428646584740529</v>
      </c>
      <c r="AC1278" s="18">
        <v>0.11967270417312301</v>
      </c>
      <c r="AD1278" s="18">
        <v>0.33942407849336059</v>
      </c>
      <c r="AE1278" s="18">
        <v>0</v>
      </c>
      <c r="AG1278" s="18">
        <v>0.25211855753275209</v>
      </c>
      <c r="AH1278" s="18">
        <v>0.1072581706900394</v>
      </c>
    </row>
    <row r="1279" spans="2:34" x14ac:dyDescent="0.35">
      <c r="B1279" s="17" t="s">
        <v>107</v>
      </c>
      <c r="C1279" s="18">
        <v>0.1051390145119501</v>
      </c>
      <c r="D1279" s="18">
        <v>7.5630932711556603E-2</v>
      </c>
      <c r="E1279" s="18">
        <v>0.1393595143003567</v>
      </c>
      <c r="G1279" s="18">
        <v>0.1063623252288588</v>
      </c>
      <c r="H1279" s="18">
        <v>0.1018813135162099</v>
      </c>
      <c r="J1279" s="18">
        <v>8.6822812454067297E-2</v>
      </c>
      <c r="K1279" s="18">
        <v>8.9533468658357596E-2</v>
      </c>
      <c r="L1279" s="18">
        <v>8.8574787398197172E-2</v>
      </c>
      <c r="M1279" s="18">
        <v>0.1275675844599361</v>
      </c>
      <c r="N1279" s="18">
        <v>4.6797558399019439E-2</v>
      </c>
      <c r="O1279" s="18">
        <v>0.1108801854589432</v>
      </c>
      <c r="P1279" s="18">
        <v>9.561306279738159E-2</v>
      </c>
      <c r="Q1279" s="18">
        <v>0.11888875966578311</v>
      </c>
      <c r="R1279" s="18">
        <v>0.1127687808228703</v>
      </c>
      <c r="S1279" s="18">
        <v>0.1078611429685724</v>
      </c>
      <c r="T1279" s="18">
        <v>0.15145193991274319</v>
      </c>
      <c r="U1279" s="18">
        <v>0.2</v>
      </c>
      <c r="W1279" s="18">
        <v>0.119755658903094</v>
      </c>
      <c r="X1279" s="18">
        <v>9.5759913090780163E-2</v>
      </c>
      <c r="Y1279" s="18">
        <v>0.15642400392593381</v>
      </c>
      <c r="Z1279" s="18">
        <v>4.9627889670493038E-2</v>
      </c>
      <c r="AA1279" s="18">
        <v>3.1989317850500389E-2</v>
      </c>
      <c r="AB1279" s="18">
        <v>0.11245095695055</v>
      </c>
      <c r="AC1279" s="18">
        <v>3.9289980298575292E-2</v>
      </c>
      <c r="AD1279" s="18">
        <v>0</v>
      </c>
      <c r="AE1279" s="18">
        <v>8.8856005084228792E-2</v>
      </c>
      <c r="AG1279" s="18">
        <v>0.10710838912502479</v>
      </c>
      <c r="AH1279" s="18">
        <v>6.0777465098310758E-2</v>
      </c>
    </row>
    <row r="1280" spans="2:34" x14ac:dyDescent="0.35">
      <c r="B1280" s="17" t="s">
        <v>108</v>
      </c>
      <c r="C1280" s="18">
        <v>0.1177330642611405</v>
      </c>
      <c r="D1280" s="18">
        <v>8.9231873343759011E-2</v>
      </c>
      <c r="E1280" s="18">
        <v>0.14788832385638931</v>
      </c>
      <c r="G1280" s="18">
        <v>0.14786111972516491</v>
      </c>
      <c r="H1280" s="18">
        <v>3.7501447772991192E-2</v>
      </c>
      <c r="J1280" s="18">
        <v>5.9446613075979683E-2</v>
      </c>
      <c r="K1280" s="18">
        <v>0.13784135159165631</v>
      </c>
      <c r="L1280" s="18">
        <v>7.9246068196076255E-2</v>
      </c>
      <c r="M1280" s="18">
        <v>0.111061614249876</v>
      </c>
      <c r="N1280" s="18">
        <v>0.35076640953294058</v>
      </c>
      <c r="O1280" s="18">
        <v>0.12332627860340151</v>
      </c>
      <c r="P1280" s="18">
        <v>0.1226077644693906</v>
      </c>
      <c r="Q1280" s="18">
        <v>0.16032327482698061</v>
      </c>
      <c r="R1280" s="18">
        <v>0.1127687808228703</v>
      </c>
      <c r="S1280" s="18">
        <v>0.22394655074340181</v>
      </c>
      <c r="T1280" s="18">
        <v>9.5793015010049623E-2</v>
      </c>
      <c r="U1280" s="18">
        <v>0</v>
      </c>
      <c r="W1280" s="18">
        <v>0.19858605742878749</v>
      </c>
      <c r="X1280" s="18">
        <v>9.7514763081090999E-2</v>
      </c>
      <c r="Y1280" s="18">
        <v>6.5779417961779607E-2</v>
      </c>
      <c r="Z1280" s="18">
        <v>2.586889435358352E-2</v>
      </c>
      <c r="AA1280" s="18">
        <v>0</v>
      </c>
      <c r="AB1280" s="18">
        <v>5.075017566279711E-2</v>
      </c>
      <c r="AC1280" s="18">
        <v>3.7995283649251067E-2</v>
      </c>
      <c r="AD1280" s="18">
        <v>0</v>
      </c>
      <c r="AE1280" s="18">
        <v>0</v>
      </c>
      <c r="AG1280" s="18">
        <v>0.12203888552452299</v>
      </c>
      <c r="AH1280" s="18">
        <v>0</v>
      </c>
    </row>
    <row r="1281" spans="2:34" x14ac:dyDescent="0.35">
      <c r="B1281" s="17" t="s">
        <v>66</v>
      </c>
      <c r="C1281" s="18">
        <v>7.2783504192585363E-2</v>
      </c>
      <c r="D1281" s="18">
        <v>6.3779408303385507E-2</v>
      </c>
      <c r="E1281" s="18">
        <v>7.8620962942240205E-2</v>
      </c>
      <c r="G1281" s="18">
        <v>8.4031554859652191E-2</v>
      </c>
      <c r="H1281" s="18">
        <v>4.2829719473987039E-2</v>
      </c>
      <c r="J1281" s="18">
        <v>0.1457363706515804</v>
      </c>
      <c r="K1281" s="18">
        <v>2.756827031833127E-2</v>
      </c>
      <c r="L1281" s="18">
        <v>6.2900410912104007E-2</v>
      </c>
      <c r="M1281" s="18">
        <v>6.6636968549925582E-2</v>
      </c>
      <c r="N1281" s="18">
        <v>4.6797558399019439E-2</v>
      </c>
      <c r="O1281" s="18">
        <v>6.9923777645104337E-2</v>
      </c>
      <c r="P1281" s="18">
        <v>0.135969525167805</v>
      </c>
      <c r="Q1281" s="18">
        <v>2.4682587667945462E-2</v>
      </c>
      <c r="R1281" s="18">
        <v>4.1174172524237232E-2</v>
      </c>
      <c r="S1281" s="18">
        <v>4.5704693921495863E-2</v>
      </c>
      <c r="T1281" s="18">
        <v>9.5793015010049623E-2</v>
      </c>
      <c r="U1281" s="18">
        <v>0</v>
      </c>
      <c r="W1281" s="18">
        <v>0.10704114570076</v>
      </c>
      <c r="X1281" s="18">
        <v>2.307142673241451E-2</v>
      </c>
      <c r="Y1281" s="18">
        <v>9.2961725225210415E-2</v>
      </c>
      <c r="Z1281" s="18">
        <v>5.0088450777095631E-2</v>
      </c>
      <c r="AA1281" s="18">
        <v>2.628581140483402E-2</v>
      </c>
      <c r="AB1281" s="18">
        <v>0</v>
      </c>
      <c r="AC1281" s="18">
        <v>3.7995283649251067E-2</v>
      </c>
      <c r="AD1281" s="18">
        <v>0</v>
      </c>
      <c r="AE1281" s="18">
        <v>5.6738404456244632E-2</v>
      </c>
      <c r="AG1281" s="18">
        <v>7.424758676040992E-2</v>
      </c>
      <c r="AH1281" s="18">
        <v>3.8809041587053221E-2</v>
      </c>
    </row>
    <row r="1283" spans="2:34" ht="87" x14ac:dyDescent="0.35">
      <c r="B1283" s="14" t="s">
        <v>359</v>
      </c>
    </row>
    <row r="1284" spans="2:34" x14ac:dyDescent="0.35">
      <c r="B1284" s="15" t="s">
        <v>18</v>
      </c>
    </row>
    <row r="1285" spans="2:34" x14ac:dyDescent="0.35">
      <c r="B1285" s="11" t="s">
        <v>59</v>
      </c>
      <c r="C1285" s="16">
        <v>501</v>
      </c>
      <c r="D1285" s="16">
        <v>264</v>
      </c>
      <c r="E1285" s="16">
        <v>233</v>
      </c>
      <c r="G1285" s="16">
        <v>355</v>
      </c>
      <c r="H1285" s="16">
        <v>146</v>
      </c>
      <c r="J1285" s="16">
        <v>48</v>
      </c>
      <c r="K1285" s="16">
        <v>37</v>
      </c>
      <c r="L1285" s="16">
        <v>103</v>
      </c>
      <c r="M1285" s="16">
        <v>43</v>
      </c>
      <c r="N1285" s="16">
        <v>21</v>
      </c>
      <c r="O1285" s="16">
        <v>39</v>
      </c>
      <c r="P1285" s="16">
        <v>59</v>
      </c>
      <c r="Q1285" s="16">
        <v>39</v>
      </c>
      <c r="R1285" s="16">
        <v>54</v>
      </c>
      <c r="S1285" s="16">
        <v>19</v>
      </c>
      <c r="T1285" s="16">
        <v>29</v>
      </c>
      <c r="U1285" s="16">
        <v>10</v>
      </c>
      <c r="W1285" s="16">
        <v>217</v>
      </c>
      <c r="X1285" s="16">
        <v>72</v>
      </c>
      <c r="Y1285" s="16">
        <v>67</v>
      </c>
      <c r="Z1285" s="16">
        <v>52</v>
      </c>
      <c r="AA1285" s="16">
        <v>28</v>
      </c>
      <c r="AB1285" s="16">
        <v>18</v>
      </c>
      <c r="AC1285" s="16">
        <v>24</v>
      </c>
      <c r="AD1285" s="16">
        <v>6</v>
      </c>
      <c r="AE1285" s="16">
        <v>14</v>
      </c>
      <c r="AG1285" s="16">
        <v>478</v>
      </c>
      <c r="AH1285" s="16">
        <v>20</v>
      </c>
    </row>
    <row r="1286" spans="2:34" x14ac:dyDescent="0.35">
      <c r="B1286" s="12" t="s">
        <v>60</v>
      </c>
      <c r="C1286" s="16">
        <v>504</v>
      </c>
      <c r="D1286" s="16">
        <v>262</v>
      </c>
      <c r="E1286" s="16">
        <v>238</v>
      </c>
      <c r="G1286" s="16">
        <v>366</v>
      </c>
      <c r="H1286" s="16">
        <v>138</v>
      </c>
      <c r="J1286" s="16">
        <v>39</v>
      </c>
      <c r="K1286" s="16">
        <v>51</v>
      </c>
      <c r="L1286" s="16">
        <v>91</v>
      </c>
      <c r="M1286" s="16">
        <v>36</v>
      </c>
      <c r="N1286" s="16">
        <v>16</v>
      </c>
      <c r="O1286" s="16">
        <v>49</v>
      </c>
      <c r="P1286" s="16">
        <v>78</v>
      </c>
      <c r="Q1286" s="16">
        <v>37</v>
      </c>
      <c r="R1286" s="16">
        <v>45</v>
      </c>
      <c r="S1286" s="16">
        <v>14</v>
      </c>
      <c r="T1286" s="16">
        <v>32</v>
      </c>
      <c r="U1286" s="16">
        <v>13</v>
      </c>
      <c r="W1286" s="16">
        <v>216</v>
      </c>
      <c r="X1286" s="16">
        <v>88</v>
      </c>
      <c r="Y1286" s="16">
        <v>79</v>
      </c>
      <c r="Z1286" s="16">
        <v>45</v>
      </c>
      <c r="AA1286" s="16">
        <v>24</v>
      </c>
      <c r="AB1286" s="16">
        <v>15</v>
      </c>
      <c r="AC1286" s="16">
        <v>19</v>
      </c>
      <c r="AD1286" s="16">
        <v>5</v>
      </c>
      <c r="AE1286" s="16">
        <v>10</v>
      </c>
      <c r="AG1286" s="16">
        <v>486</v>
      </c>
      <c r="AH1286" s="16">
        <v>15</v>
      </c>
    </row>
    <row r="1287" spans="2:34" x14ac:dyDescent="0.35">
      <c r="B1287" s="17" t="s">
        <v>104</v>
      </c>
      <c r="C1287" s="18">
        <v>0.3879067254823329</v>
      </c>
      <c r="D1287" s="18">
        <v>0.37105262157673319</v>
      </c>
      <c r="E1287" s="18">
        <v>0.40838749154665283</v>
      </c>
      <c r="G1287" s="18">
        <v>0.40796981311813302</v>
      </c>
      <c r="H1287" s="18">
        <v>0.3344783203638621</v>
      </c>
      <c r="J1287" s="18">
        <v>0.37173140753403322</v>
      </c>
      <c r="K1287" s="18">
        <v>0.47034230553650791</v>
      </c>
      <c r="L1287" s="18">
        <v>0.29246088822459593</v>
      </c>
      <c r="M1287" s="18">
        <v>0.61033159344947474</v>
      </c>
      <c r="N1287" s="18">
        <v>0.54833558714414476</v>
      </c>
      <c r="O1287" s="18">
        <v>0.33856234918233469</v>
      </c>
      <c r="P1287" s="18">
        <v>0.39134145763089218</v>
      </c>
      <c r="Q1287" s="18">
        <v>0.31838446031698919</v>
      </c>
      <c r="R1287" s="18">
        <v>0.31329397718363522</v>
      </c>
      <c r="S1287" s="18">
        <v>0.44789632699986998</v>
      </c>
      <c r="T1287" s="18">
        <v>0.43853720647200051</v>
      </c>
      <c r="U1287" s="18">
        <v>0.40000000000000008</v>
      </c>
      <c r="W1287" s="18">
        <v>0.41475523703698369</v>
      </c>
      <c r="X1287" s="18">
        <v>0.40063967441014031</v>
      </c>
      <c r="Y1287" s="18">
        <v>0.32478991293282389</v>
      </c>
      <c r="Z1287" s="18">
        <v>0.31203802186781798</v>
      </c>
      <c r="AA1287" s="18">
        <v>0.26978009706029749</v>
      </c>
      <c r="AB1287" s="18">
        <v>0.25977182952821187</v>
      </c>
      <c r="AC1287" s="18">
        <v>0.52107937248500324</v>
      </c>
      <c r="AD1287" s="18">
        <v>0.74642190713087619</v>
      </c>
      <c r="AE1287" s="18">
        <v>0.51618228423162327</v>
      </c>
      <c r="AG1287" s="18">
        <v>0.38035264707908228</v>
      </c>
      <c r="AH1287" s="18">
        <v>0.58893811487909875</v>
      </c>
    </row>
    <row r="1288" spans="2:34" x14ac:dyDescent="0.35">
      <c r="B1288" s="17" t="s">
        <v>105</v>
      </c>
      <c r="C1288" s="18">
        <v>0.30213376867514158</v>
      </c>
      <c r="D1288" s="18">
        <v>0.25938866907420538</v>
      </c>
      <c r="E1288" s="18">
        <v>0.3541780469885023</v>
      </c>
      <c r="G1288" s="18">
        <v>0.28610652598572472</v>
      </c>
      <c r="H1288" s="18">
        <v>0.34481463768626208</v>
      </c>
      <c r="J1288" s="18">
        <v>0.27378743276953732</v>
      </c>
      <c r="K1288" s="18">
        <v>0.24511985410484199</v>
      </c>
      <c r="L1288" s="18">
        <v>0.35757825968699908</v>
      </c>
      <c r="M1288" s="18">
        <v>0.22501168375348909</v>
      </c>
      <c r="N1288" s="18">
        <v>0.10518686716794109</v>
      </c>
      <c r="O1288" s="18">
        <v>0.42519359498414577</v>
      </c>
      <c r="P1288" s="18">
        <v>0.31146332753289141</v>
      </c>
      <c r="Q1288" s="18">
        <v>0.38383319379704928</v>
      </c>
      <c r="R1288" s="18">
        <v>0.34050220123157832</v>
      </c>
      <c r="S1288" s="18">
        <v>0.24085986681686489</v>
      </c>
      <c r="T1288" s="18">
        <v>0.15485138602430101</v>
      </c>
      <c r="U1288" s="18">
        <v>0.22204029967238181</v>
      </c>
      <c r="W1288" s="18">
        <v>0.2829729294916199</v>
      </c>
      <c r="X1288" s="18">
        <v>0.2264853822810389</v>
      </c>
      <c r="Y1288" s="18">
        <v>0.37596032044790861</v>
      </c>
      <c r="Z1288" s="18">
        <v>0.28282801458797358</v>
      </c>
      <c r="AA1288" s="18">
        <v>0.43722219776652071</v>
      </c>
      <c r="AB1288" s="18">
        <v>0.54121657747470198</v>
      </c>
      <c r="AC1288" s="18">
        <v>0.27925798843331789</v>
      </c>
      <c r="AD1288" s="18">
        <v>0.130764855489164</v>
      </c>
      <c r="AE1288" s="18">
        <v>0.3062553770573504</v>
      </c>
      <c r="AG1288" s="18">
        <v>0.30329812287886981</v>
      </c>
      <c r="AH1288" s="18">
        <v>0.25080028854272479</v>
      </c>
    </row>
    <row r="1289" spans="2:34" x14ac:dyDescent="0.35">
      <c r="B1289" s="17" t="s">
        <v>111</v>
      </c>
      <c r="C1289" s="18">
        <v>0.18153979955925931</v>
      </c>
      <c r="D1289" s="18">
        <v>0.23615843386220209</v>
      </c>
      <c r="E1289" s="18">
        <v>0.1208193194340775</v>
      </c>
      <c r="G1289" s="18">
        <v>0.18444868757401831</v>
      </c>
      <c r="H1289" s="18">
        <v>0.17379337238324041</v>
      </c>
      <c r="J1289" s="18">
        <v>0.17933304089986341</v>
      </c>
      <c r="K1289" s="18">
        <v>0.20183302940365619</v>
      </c>
      <c r="L1289" s="18">
        <v>0.15772275062896771</v>
      </c>
      <c r="M1289" s="18">
        <v>0.1202320770970855</v>
      </c>
      <c r="N1289" s="18">
        <v>8.9306252953012324E-2</v>
      </c>
      <c r="O1289" s="18">
        <v>0.1335094464211552</v>
      </c>
      <c r="P1289" s="18">
        <v>0.14786289268190331</v>
      </c>
      <c r="Q1289" s="18">
        <v>0.1562484239771485</v>
      </c>
      <c r="R1289" s="18">
        <v>0.3462038215847863</v>
      </c>
      <c r="S1289" s="18">
        <v>0.20338266321469259</v>
      </c>
      <c r="T1289" s="18">
        <v>0.27097808085718461</v>
      </c>
      <c r="U1289" s="18">
        <v>0.2</v>
      </c>
      <c r="W1289" s="18">
        <v>0.14388358608136029</v>
      </c>
      <c r="X1289" s="18">
        <v>0.24634954130827649</v>
      </c>
      <c r="Y1289" s="18">
        <v>0.2114851616031917</v>
      </c>
      <c r="Z1289" s="18">
        <v>0.25773360458611488</v>
      </c>
      <c r="AA1289" s="18">
        <v>0.2027332580673471</v>
      </c>
      <c r="AB1289" s="18">
        <v>8.6560636046536091E-2</v>
      </c>
      <c r="AC1289" s="18">
        <v>0.16166735543242761</v>
      </c>
      <c r="AD1289" s="18">
        <v>0.12281323737995981</v>
      </c>
      <c r="AE1289" s="18">
        <v>5.6738404456244632E-2</v>
      </c>
      <c r="AG1289" s="18">
        <v>0.18578358839087411</v>
      </c>
      <c r="AH1289" s="18">
        <v>7.7618083174106442E-2</v>
      </c>
    </row>
    <row r="1290" spans="2:34" x14ac:dyDescent="0.35">
      <c r="B1290" s="17" t="s">
        <v>107</v>
      </c>
      <c r="C1290" s="18">
        <v>4.999301080590151E-2</v>
      </c>
      <c r="D1290" s="18">
        <v>5.7537291949723929E-2</v>
      </c>
      <c r="E1290" s="18">
        <v>4.2512646306408983E-2</v>
      </c>
      <c r="G1290" s="18">
        <v>4.1559651380325927E-2</v>
      </c>
      <c r="H1290" s="18">
        <v>7.2451216246589387E-2</v>
      </c>
      <c r="J1290" s="18">
        <v>9.0198570779388129E-2</v>
      </c>
      <c r="K1290" s="18">
        <v>0</v>
      </c>
      <c r="L1290" s="18">
        <v>8.6020945764412854E-2</v>
      </c>
      <c r="M1290" s="18">
        <v>0</v>
      </c>
      <c r="N1290" s="18">
        <v>0.10518686716794109</v>
      </c>
      <c r="O1290" s="18">
        <v>2.4665255720680311E-2</v>
      </c>
      <c r="P1290" s="18">
        <v>5.1979685897435068E-2</v>
      </c>
      <c r="Q1290" s="18">
        <v>0.11685133424086711</v>
      </c>
      <c r="R1290" s="18">
        <v>0</v>
      </c>
      <c r="S1290" s="18">
        <v>0</v>
      </c>
      <c r="T1290" s="18">
        <v>3.9840311636464447E-2</v>
      </c>
      <c r="U1290" s="18">
        <v>8.8979850163809091E-2</v>
      </c>
      <c r="W1290" s="18">
        <v>4.6238019891159512E-2</v>
      </c>
      <c r="X1290" s="18">
        <v>6.3178645549574766E-2</v>
      </c>
      <c r="Y1290" s="18">
        <v>4.3281761970550579E-2</v>
      </c>
      <c r="Z1290" s="18">
        <v>7.0618344862378765E-2</v>
      </c>
      <c r="AA1290" s="18">
        <v>3.1989317850500389E-2</v>
      </c>
      <c r="AB1290" s="18">
        <v>0.11245095695055</v>
      </c>
      <c r="AC1290" s="18">
        <v>0</v>
      </c>
      <c r="AD1290" s="18">
        <v>0</v>
      </c>
      <c r="AE1290" s="18">
        <v>6.0411967127390741E-2</v>
      </c>
      <c r="AG1290" s="18">
        <v>5.0546029549330178E-2</v>
      </c>
      <c r="AH1290" s="18">
        <v>4.1321756702035008E-2</v>
      </c>
    </row>
    <row r="1291" spans="2:34" x14ac:dyDescent="0.35">
      <c r="B1291" s="17" t="s">
        <v>108</v>
      </c>
      <c r="C1291" s="18">
        <v>2.542101687477244E-2</v>
      </c>
      <c r="D1291" s="18">
        <v>2.0999417533096899E-2</v>
      </c>
      <c r="E1291" s="18">
        <v>2.754366734761891E-2</v>
      </c>
      <c r="G1291" s="18">
        <v>1.961153077448189E-2</v>
      </c>
      <c r="H1291" s="18">
        <v>4.0891794978865997E-2</v>
      </c>
      <c r="J1291" s="18">
        <v>0</v>
      </c>
      <c r="K1291" s="18">
        <v>0</v>
      </c>
      <c r="L1291" s="18">
        <v>5.7266006366651127E-2</v>
      </c>
      <c r="M1291" s="18">
        <v>0</v>
      </c>
      <c r="N1291" s="18">
        <v>0.10518686716794109</v>
      </c>
      <c r="O1291" s="18">
        <v>3.0774837008791269E-2</v>
      </c>
      <c r="P1291" s="18">
        <v>2.9367873672975449E-2</v>
      </c>
      <c r="Q1291" s="18">
        <v>0</v>
      </c>
      <c r="R1291" s="18">
        <v>0</v>
      </c>
      <c r="S1291" s="18">
        <v>0</v>
      </c>
      <c r="T1291" s="18">
        <v>6.3862010006699749E-2</v>
      </c>
      <c r="U1291" s="18">
        <v>0</v>
      </c>
      <c r="W1291" s="18">
        <v>2.090055628978801E-2</v>
      </c>
      <c r="X1291" s="18">
        <v>3.9927451581476862E-2</v>
      </c>
      <c r="Y1291" s="18">
        <v>1.351018898663498E-2</v>
      </c>
      <c r="Z1291" s="18">
        <v>5.1737788707167033E-2</v>
      </c>
      <c r="AA1291" s="18">
        <v>3.1989317850500389E-2</v>
      </c>
      <c r="AB1291" s="18">
        <v>0</v>
      </c>
      <c r="AC1291" s="18">
        <v>0</v>
      </c>
      <c r="AD1291" s="18">
        <v>0</v>
      </c>
      <c r="AE1291" s="18">
        <v>6.0411967127390741E-2</v>
      </c>
      <c r="AG1291" s="18">
        <v>2.507537036544184E-2</v>
      </c>
      <c r="AH1291" s="18">
        <v>4.1321756702035008E-2</v>
      </c>
    </row>
    <row r="1292" spans="2:34" x14ac:dyDescent="0.35">
      <c r="B1292" s="17" t="s">
        <v>66</v>
      </c>
      <c r="C1292" s="18">
        <v>5.3005678602592338E-2</v>
      </c>
      <c r="D1292" s="18">
        <v>5.486356600403864E-2</v>
      </c>
      <c r="E1292" s="18">
        <v>4.6558828376739532E-2</v>
      </c>
      <c r="G1292" s="18">
        <v>6.0303791167316247E-2</v>
      </c>
      <c r="H1292" s="18">
        <v>3.3570658341179921E-2</v>
      </c>
      <c r="J1292" s="18">
        <v>8.4949548017177981E-2</v>
      </c>
      <c r="K1292" s="18">
        <v>8.2704810954993796E-2</v>
      </c>
      <c r="L1292" s="18">
        <v>4.8951149328373182E-2</v>
      </c>
      <c r="M1292" s="18">
        <v>4.4424645699950388E-2</v>
      </c>
      <c r="N1292" s="18">
        <v>4.6797558399019439E-2</v>
      </c>
      <c r="O1292" s="18">
        <v>4.7294516682892328E-2</v>
      </c>
      <c r="P1292" s="18">
        <v>6.79847625839025E-2</v>
      </c>
      <c r="Q1292" s="18">
        <v>2.4682587667945462E-2</v>
      </c>
      <c r="R1292" s="18">
        <v>0</v>
      </c>
      <c r="S1292" s="18">
        <v>0.1078611429685724</v>
      </c>
      <c r="T1292" s="18">
        <v>3.1931005003349867E-2</v>
      </c>
      <c r="U1292" s="18">
        <v>8.8979850163809091E-2</v>
      </c>
      <c r="W1292" s="18">
        <v>9.124967120908857E-2</v>
      </c>
      <c r="X1292" s="18">
        <v>2.3419304869492771E-2</v>
      </c>
      <c r="Y1292" s="18">
        <v>3.0972654058890239E-2</v>
      </c>
      <c r="Z1292" s="18">
        <v>2.5044225388547819E-2</v>
      </c>
      <c r="AA1292" s="18">
        <v>2.628581140483402E-2</v>
      </c>
      <c r="AB1292" s="18">
        <v>0</v>
      </c>
      <c r="AC1292" s="18">
        <v>3.7995283649251067E-2</v>
      </c>
      <c r="AD1292" s="18">
        <v>0</v>
      </c>
      <c r="AE1292" s="18">
        <v>0</v>
      </c>
      <c r="AG1292" s="18">
        <v>5.4944241736401778E-2</v>
      </c>
      <c r="AH1292" s="18">
        <v>0</v>
      </c>
    </row>
    <row r="1294" spans="2:34" ht="72.5" x14ac:dyDescent="0.35">
      <c r="B1294" s="14" t="s">
        <v>360</v>
      </c>
    </row>
    <row r="1295" spans="2:34" x14ac:dyDescent="0.35">
      <c r="B1295" s="15" t="s">
        <v>18</v>
      </c>
    </row>
    <row r="1296" spans="2:34" x14ac:dyDescent="0.35">
      <c r="B1296" s="11" t="s">
        <v>59</v>
      </c>
      <c r="C1296" s="16">
        <v>501</v>
      </c>
      <c r="D1296" s="16">
        <v>264</v>
      </c>
      <c r="E1296" s="16">
        <v>233</v>
      </c>
      <c r="G1296" s="16">
        <v>355</v>
      </c>
      <c r="H1296" s="16">
        <v>146</v>
      </c>
      <c r="J1296" s="16">
        <v>48</v>
      </c>
      <c r="K1296" s="16">
        <v>37</v>
      </c>
      <c r="L1296" s="16">
        <v>103</v>
      </c>
      <c r="M1296" s="16">
        <v>43</v>
      </c>
      <c r="N1296" s="16">
        <v>21</v>
      </c>
      <c r="O1296" s="16">
        <v>39</v>
      </c>
      <c r="P1296" s="16">
        <v>59</v>
      </c>
      <c r="Q1296" s="16">
        <v>39</v>
      </c>
      <c r="R1296" s="16">
        <v>54</v>
      </c>
      <c r="S1296" s="16">
        <v>19</v>
      </c>
      <c r="T1296" s="16">
        <v>29</v>
      </c>
      <c r="U1296" s="16">
        <v>10</v>
      </c>
      <c r="W1296" s="16">
        <v>217</v>
      </c>
      <c r="X1296" s="16">
        <v>72</v>
      </c>
      <c r="Y1296" s="16">
        <v>67</v>
      </c>
      <c r="Z1296" s="16">
        <v>52</v>
      </c>
      <c r="AA1296" s="16">
        <v>28</v>
      </c>
      <c r="AB1296" s="16">
        <v>18</v>
      </c>
      <c r="AC1296" s="16">
        <v>24</v>
      </c>
      <c r="AD1296" s="16">
        <v>6</v>
      </c>
      <c r="AE1296" s="16">
        <v>14</v>
      </c>
      <c r="AG1296" s="16">
        <v>478</v>
      </c>
      <c r="AH1296" s="16">
        <v>20</v>
      </c>
    </row>
    <row r="1297" spans="2:34" x14ac:dyDescent="0.35">
      <c r="B1297" s="12" t="s">
        <v>60</v>
      </c>
      <c r="C1297" s="16">
        <v>504</v>
      </c>
      <c r="D1297" s="16">
        <v>262</v>
      </c>
      <c r="E1297" s="16">
        <v>238</v>
      </c>
      <c r="G1297" s="16">
        <v>366</v>
      </c>
      <c r="H1297" s="16">
        <v>138</v>
      </c>
      <c r="J1297" s="16">
        <v>39</v>
      </c>
      <c r="K1297" s="16">
        <v>51</v>
      </c>
      <c r="L1297" s="16">
        <v>91</v>
      </c>
      <c r="M1297" s="16">
        <v>36</v>
      </c>
      <c r="N1297" s="16">
        <v>16</v>
      </c>
      <c r="O1297" s="16">
        <v>49</v>
      </c>
      <c r="P1297" s="16">
        <v>78</v>
      </c>
      <c r="Q1297" s="16">
        <v>37</v>
      </c>
      <c r="R1297" s="16">
        <v>45</v>
      </c>
      <c r="S1297" s="16">
        <v>14</v>
      </c>
      <c r="T1297" s="16">
        <v>32</v>
      </c>
      <c r="U1297" s="16">
        <v>13</v>
      </c>
      <c r="W1297" s="16">
        <v>216</v>
      </c>
      <c r="X1297" s="16">
        <v>88</v>
      </c>
      <c r="Y1297" s="16">
        <v>79</v>
      </c>
      <c r="Z1297" s="16">
        <v>45</v>
      </c>
      <c r="AA1297" s="16">
        <v>24</v>
      </c>
      <c r="AB1297" s="16">
        <v>15</v>
      </c>
      <c r="AC1297" s="16">
        <v>19</v>
      </c>
      <c r="AD1297" s="16">
        <v>5</v>
      </c>
      <c r="AE1297" s="16">
        <v>10</v>
      </c>
      <c r="AG1297" s="16">
        <v>486</v>
      </c>
      <c r="AH1297" s="16">
        <v>15</v>
      </c>
    </row>
    <row r="1298" spans="2:34" ht="29" x14ac:dyDescent="0.35">
      <c r="B1298" s="17" t="s">
        <v>361</v>
      </c>
      <c r="C1298" s="18">
        <v>0.18197489511486931</v>
      </c>
      <c r="D1298" s="18">
        <v>0.18157695694030751</v>
      </c>
      <c r="E1298" s="18">
        <v>0.18094044312251439</v>
      </c>
      <c r="G1298" s="18">
        <v>0.16100192467821681</v>
      </c>
      <c r="H1298" s="18">
        <v>0.23782633639690251</v>
      </c>
      <c r="J1298" s="18">
        <v>0.1317029293427876</v>
      </c>
      <c r="K1298" s="18">
        <v>0.21995046345338309</v>
      </c>
      <c r="L1298" s="18">
        <v>0.28228872210692968</v>
      </c>
      <c r="M1298" s="18">
        <v>0.1234961913512173</v>
      </c>
      <c r="N1298" s="18">
        <v>9.2374680563490699E-2</v>
      </c>
      <c r="O1298" s="18">
        <v>0.15613870738336719</v>
      </c>
      <c r="P1298" s="18">
        <v>0.13567920115044671</v>
      </c>
      <c r="Q1298" s="18">
        <v>0.16213763447474649</v>
      </c>
      <c r="R1298" s="18">
        <v>0.1077323036092421</v>
      </c>
      <c r="S1298" s="18">
        <v>0.23217404106272541</v>
      </c>
      <c r="T1298" s="18">
        <v>0.24959212888081031</v>
      </c>
      <c r="U1298" s="18">
        <v>0.22204029967238181</v>
      </c>
      <c r="W1298" s="18">
        <v>8.413466634115542E-2</v>
      </c>
      <c r="X1298" s="18">
        <v>0.18919154093491169</v>
      </c>
      <c r="Y1298" s="18">
        <v>0.2580913199147058</v>
      </c>
      <c r="Z1298" s="18">
        <v>0.17367143450763661</v>
      </c>
      <c r="AA1298" s="18">
        <v>0.22649836063351289</v>
      </c>
      <c r="AB1298" s="18">
        <v>0.38817356014352311</v>
      </c>
      <c r="AC1298" s="18">
        <v>0.4513841704237857</v>
      </c>
      <c r="AD1298" s="18">
        <v>0.43322168222680169</v>
      </c>
      <c r="AE1298" s="18">
        <v>0.48773824627478518</v>
      </c>
      <c r="AG1298" s="18">
        <v>0.17054448281916221</v>
      </c>
      <c r="AH1298" s="18">
        <v>0.47051098603429697</v>
      </c>
    </row>
    <row r="1299" spans="2:34" ht="29" x14ac:dyDescent="0.35">
      <c r="B1299" s="17" t="s">
        <v>362</v>
      </c>
      <c r="C1299" s="18">
        <v>0.17190262015754021</v>
      </c>
      <c r="D1299" s="18">
        <v>0.2142878496424466</v>
      </c>
      <c r="E1299" s="18">
        <v>0.12807807035711821</v>
      </c>
      <c r="G1299" s="18">
        <v>0.1259636334784339</v>
      </c>
      <c r="H1299" s="18">
        <v>0.29423906385844201</v>
      </c>
      <c r="J1299" s="18">
        <v>0.1393345087583942</v>
      </c>
      <c r="K1299" s="18">
        <v>0.1975327106646057</v>
      </c>
      <c r="L1299" s="18">
        <v>0.1742675590672676</v>
      </c>
      <c r="M1299" s="18">
        <v>0.23254937037786849</v>
      </c>
      <c r="N1299" s="18">
        <v>4.2508694553992879E-2</v>
      </c>
      <c r="O1299" s="18">
        <v>0.2068619669514114</v>
      </c>
      <c r="P1299" s="18">
        <v>0.19413958556990299</v>
      </c>
      <c r="Q1299" s="18">
        <v>0.123189872562577</v>
      </c>
      <c r="R1299" s="18">
        <v>0.2522692462289145</v>
      </c>
      <c r="S1299" s="18">
        <v>4.5704693921495863E-2</v>
      </c>
      <c r="T1299" s="18">
        <v>3.9840311636464447E-2</v>
      </c>
      <c r="U1299" s="18">
        <v>0.2</v>
      </c>
      <c r="W1299" s="18">
        <v>7.3507667108888189E-2</v>
      </c>
      <c r="X1299" s="18">
        <v>0.19325626840348001</v>
      </c>
      <c r="Y1299" s="18">
        <v>0.25225327571376771</v>
      </c>
      <c r="Z1299" s="18">
        <v>0.31498942317764039</v>
      </c>
      <c r="AA1299" s="18">
        <v>0.29154060060731207</v>
      </c>
      <c r="AB1299" s="18">
        <v>0.2013283657886113</v>
      </c>
      <c r="AC1299" s="18">
        <v>0.31482790901667529</v>
      </c>
      <c r="AD1299" s="18">
        <v>0.31696695816292891</v>
      </c>
      <c r="AE1299" s="18">
        <v>0.2061834811046675</v>
      </c>
      <c r="AG1299" s="18">
        <v>0.1707454005966477</v>
      </c>
      <c r="AH1299" s="18">
        <v>0.24119111269254701</v>
      </c>
    </row>
    <row r="1300" spans="2:34" ht="29" x14ac:dyDescent="0.35">
      <c r="B1300" s="17" t="s">
        <v>363</v>
      </c>
      <c r="C1300" s="18">
        <v>0.18333321296316521</v>
      </c>
      <c r="D1300" s="18">
        <v>0.1813526668858223</v>
      </c>
      <c r="E1300" s="18">
        <v>0.18495203636983379</v>
      </c>
      <c r="G1300" s="18">
        <v>0.18580739177493691</v>
      </c>
      <c r="H1300" s="18">
        <v>0.17674442512100891</v>
      </c>
      <c r="J1300" s="18">
        <v>0.2359349414309686</v>
      </c>
      <c r="K1300" s="18">
        <v>0.13459584308534711</v>
      </c>
      <c r="L1300" s="18">
        <v>0.19547823513350801</v>
      </c>
      <c r="M1300" s="18">
        <v>0.1147300870270655</v>
      </c>
      <c r="N1300" s="18">
        <v>0.13652976841480141</v>
      </c>
      <c r="O1300" s="18">
        <v>0.15206512085372451</v>
      </c>
      <c r="P1300" s="18">
        <v>0.19825129474227199</v>
      </c>
      <c r="Q1300" s="18">
        <v>0.16847859891372999</v>
      </c>
      <c r="R1300" s="18">
        <v>0.2025161977728957</v>
      </c>
      <c r="S1300" s="18">
        <v>0.23674773441373639</v>
      </c>
      <c r="T1300" s="18">
        <v>0.23453200929722989</v>
      </c>
      <c r="U1300" s="18">
        <v>0.2</v>
      </c>
      <c r="W1300" s="18">
        <v>0.1751652167344484</v>
      </c>
      <c r="X1300" s="18">
        <v>0.16374461422016059</v>
      </c>
      <c r="Y1300" s="18">
        <v>0.16679383157738589</v>
      </c>
      <c r="Z1300" s="18">
        <v>0.21763328340615579</v>
      </c>
      <c r="AA1300" s="18">
        <v>0.2935017432396359</v>
      </c>
      <c r="AB1300" s="18">
        <v>0.2457917036509619</v>
      </c>
      <c r="AC1300" s="18">
        <v>0.1165752442464017</v>
      </c>
      <c r="AD1300" s="18">
        <v>0.12281323737995981</v>
      </c>
      <c r="AE1300" s="18">
        <v>0.2493398681643024</v>
      </c>
      <c r="AG1300" s="18">
        <v>0.18143180654157029</v>
      </c>
      <c r="AH1300" s="18">
        <v>0.2093573924903851</v>
      </c>
    </row>
    <row r="1301" spans="2:34" x14ac:dyDescent="0.35">
      <c r="B1301" s="17" t="s">
        <v>364</v>
      </c>
      <c r="C1301" s="18">
        <v>0.34349323387307312</v>
      </c>
      <c r="D1301" s="18">
        <v>0.29166015435871789</v>
      </c>
      <c r="E1301" s="18">
        <v>0.40306040352405909</v>
      </c>
      <c r="G1301" s="18">
        <v>0.3807993056443939</v>
      </c>
      <c r="H1301" s="18">
        <v>0.2441464158678408</v>
      </c>
      <c r="J1301" s="18">
        <v>0.29575232505540611</v>
      </c>
      <c r="K1301" s="18">
        <v>0.39278444216000158</v>
      </c>
      <c r="L1301" s="18">
        <v>0.22678580822148231</v>
      </c>
      <c r="M1301" s="18">
        <v>0.41266074692395249</v>
      </c>
      <c r="N1301" s="18">
        <v>0.59205708805291346</v>
      </c>
      <c r="O1301" s="18">
        <v>0.31023982299556002</v>
      </c>
      <c r="P1301" s="18">
        <v>0.35196547005604079</v>
      </c>
      <c r="Q1301" s="18">
        <v>0.44972563271413629</v>
      </c>
      <c r="R1301" s="18">
        <v>0.36420881835243851</v>
      </c>
      <c r="S1301" s="18">
        <v>0.28199086738734969</v>
      </c>
      <c r="T1301" s="18">
        <v>0.38024253517544582</v>
      </c>
      <c r="U1301" s="18">
        <v>0.28897985016380912</v>
      </c>
      <c r="W1301" s="18">
        <v>0.47950286031571338</v>
      </c>
      <c r="X1301" s="18">
        <v>0.33879895617516242</v>
      </c>
      <c r="Y1301" s="18">
        <v>0.27660341424579987</v>
      </c>
      <c r="Z1301" s="18">
        <v>0.21364977894834281</v>
      </c>
      <c r="AA1301" s="18">
        <v>0.16217348411470511</v>
      </c>
      <c r="AB1301" s="18">
        <v>0.16470637041690381</v>
      </c>
      <c r="AC1301" s="18">
        <v>3.5688519852694708E-2</v>
      </c>
      <c r="AD1301" s="18">
        <v>0.1269981222303096</v>
      </c>
      <c r="AE1301" s="18">
        <v>5.6738404456244632E-2</v>
      </c>
      <c r="AG1301" s="18">
        <v>0.35361928865284692</v>
      </c>
      <c r="AH1301" s="18">
        <v>7.8940508782770966E-2</v>
      </c>
    </row>
    <row r="1302" spans="2:34" x14ac:dyDescent="0.35">
      <c r="B1302" s="17" t="s">
        <v>66</v>
      </c>
      <c r="C1302" s="18">
        <v>0.11929603789135219</v>
      </c>
      <c r="D1302" s="18">
        <v>0.13112237217270559</v>
      </c>
      <c r="E1302" s="18">
        <v>0.10296904662647451</v>
      </c>
      <c r="G1302" s="18">
        <v>0.14642774442401879</v>
      </c>
      <c r="H1302" s="18">
        <v>4.7043758755805853E-2</v>
      </c>
      <c r="J1302" s="18">
        <v>0.1972752954124436</v>
      </c>
      <c r="K1302" s="18">
        <v>5.5136540636662533E-2</v>
      </c>
      <c r="L1302" s="18">
        <v>0.1211796754708122</v>
      </c>
      <c r="M1302" s="18">
        <v>0.116563604319896</v>
      </c>
      <c r="N1302" s="18">
        <v>0.13652976841480141</v>
      </c>
      <c r="O1302" s="18">
        <v>0.17469438181593649</v>
      </c>
      <c r="P1302" s="18">
        <v>0.1199644484813376</v>
      </c>
      <c r="Q1302" s="18">
        <v>9.6468261334809763E-2</v>
      </c>
      <c r="R1302" s="18">
        <v>7.3273434036509044E-2</v>
      </c>
      <c r="S1302" s="18">
        <v>0.20338266321469259</v>
      </c>
      <c r="T1302" s="18">
        <v>9.5793015010049623E-2</v>
      </c>
      <c r="U1302" s="18">
        <v>8.8979850163809091E-2</v>
      </c>
      <c r="W1302" s="18">
        <v>0.1876895894997945</v>
      </c>
      <c r="X1302" s="18">
        <v>0.1150086202662854</v>
      </c>
      <c r="Y1302" s="18">
        <v>4.6258158548340707E-2</v>
      </c>
      <c r="Z1302" s="18">
        <v>8.0056079960224583E-2</v>
      </c>
      <c r="AA1302" s="18">
        <v>2.628581140483402E-2</v>
      </c>
      <c r="AB1302" s="18">
        <v>0</v>
      </c>
      <c r="AC1302" s="18">
        <v>8.1524156460442629E-2</v>
      </c>
      <c r="AD1302" s="18">
        <v>0</v>
      </c>
      <c r="AE1302" s="18">
        <v>0</v>
      </c>
      <c r="AG1302" s="18">
        <v>0.1236590213897731</v>
      </c>
      <c r="AH1302" s="18">
        <v>0</v>
      </c>
    </row>
    <row r="1304" spans="2:34" ht="87" x14ac:dyDescent="0.35">
      <c r="B1304" s="14" t="s">
        <v>365</v>
      </c>
    </row>
    <row r="1305" spans="2:34" x14ac:dyDescent="0.35">
      <c r="B1305" s="15" t="s">
        <v>18</v>
      </c>
    </row>
    <row r="1306" spans="2:34" x14ac:dyDescent="0.35">
      <c r="B1306" s="11" t="s">
        <v>59</v>
      </c>
      <c r="C1306" s="16">
        <v>501</v>
      </c>
      <c r="D1306" s="16">
        <v>264</v>
      </c>
      <c r="E1306" s="16">
        <v>233</v>
      </c>
      <c r="G1306" s="16">
        <v>355</v>
      </c>
      <c r="H1306" s="16">
        <v>146</v>
      </c>
      <c r="J1306" s="16">
        <v>48</v>
      </c>
      <c r="K1306" s="16">
        <v>37</v>
      </c>
      <c r="L1306" s="16">
        <v>103</v>
      </c>
      <c r="M1306" s="16">
        <v>43</v>
      </c>
      <c r="N1306" s="16">
        <v>21</v>
      </c>
      <c r="O1306" s="16">
        <v>39</v>
      </c>
      <c r="P1306" s="16">
        <v>59</v>
      </c>
      <c r="Q1306" s="16">
        <v>39</v>
      </c>
      <c r="R1306" s="16">
        <v>54</v>
      </c>
      <c r="S1306" s="16">
        <v>19</v>
      </c>
      <c r="T1306" s="16">
        <v>29</v>
      </c>
      <c r="U1306" s="16">
        <v>10</v>
      </c>
      <c r="W1306" s="16">
        <v>217</v>
      </c>
      <c r="X1306" s="16">
        <v>72</v>
      </c>
      <c r="Y1306" s="16">
        <v>67</v>
      </c>
      <c r="Z1306" s="16">
        <v>52</v>
      </c>
      <c r="AA1306" s="16">
        <v>28</v>
      </c>
      <c r="AB1306" s="16">
        <v>18</v>
      </c>
      <c r="AC1306" s="16">
        <v>24</v>
      </c>
      <c r="AD1306" s="16">
        <v>6</v>
      </c>
      <c r="AE1306" s="16">
        <v>14</v>
      </c>
      <c r="AG1306" s="16">
        <v>478</v>
      </c>
      <c r="AH1306" s="16">
        <v>20</v>
      </c>
    </row>
    <row r="1307" spans="2:34" x14ac:dyDescent="0.35">
      <c r="B1307" s="12" t="s">
        <v>60</v>
      </c>
      <c r="C1307" s="16">
        <v>504</v>
      </c>
      <c r="D1307" s="16">
        <v>262</v>
      </c>
      <c r="E1307" s="16">
        <v>238</v>
      </c>
      <c r="G1307" s="16">
        <v>366</v>
      </c>
      <c r="H1307" s="16">
        <v>138</v>
      </c>
      <c r="J1307" s="16">
        <v>39</v>
      </c>
      <c r="K1307" s="16">
        <v>51</v>
      </c>
      <c r="L1307" s="16">
        <v>91</v>
      </c>
      <c r="M1307" s="16">
        <v>36</v>
      </c>
      <c r="N1307" s="16">
        <v>16</v>
      </c>
      <c r="O1307" s="16">
        <v>49</v>
      </c>
      <c r="P1307" s="16">
        <v>78</v>
      </c>
      <c r="Q1307" s="16">
        <v>37</v>
      </c>
      <c r="R1307" s="16">
        <v>45</v>
      </c>
      <c r="S1307" s="16">
        <v>14</v>
      </c>
      <c r="T1307" s="16">
        <v>32</v>
      </c>
      <c r="U1307" s="16">
        <v>13</v>
      </c>
      <c r="W1307" s="16">
        <v>216</v>
      </c>
      <c r="X1307" s="16">
        <v>88</v>
      </c>
      <c r="Y1307" s="16">
        <v>79</v>
      </c>
      <c r="Z1307" s="16">
        <v>45</v>
      </c>
      <c r="AA1307" s="16">
        <v>24</v>
      </c>
      <c r="AB1307" s="16">
        <v>15</v>
      </c>
      <c r="AC1307" s="16">
        <v>19</v>
      </c>
      <c r="AD1307" s="16">
        <v>5</v>
      </c>
      <c r="AE1307" s="16">
        <v>10</v>
      </c>
      <c r="AG1307" s="16">
        <v>486</v>
      </c>
      <c r="AH1307" s="16">
        <v>15</v>
      </c>
    </row>
    <row r="1308" spans="2:34" ht="43.5" x14ac:dyDescent="0.35">
      <c r="B1308" s="17" t="s">
        <v>366</v>
      </c>
      <c r="C1308" s="18">
        <v>0.116710405325252</v>
      </c>
      <c r="D1308" s="18">
        <v>0.13658185002818751</v>
      </c>
      <c r="E1308" s="18">
        <v>9.6760250302808964E-2</v>
      </c>
      <c r="G1308" s="18">
        <v>9.3014071186102568E-2</v>
      </c>
      <c r="H1308" s="18">
        <v>0.17981421881555421</v>
      </c>
      <c r="J1308" s="18">
        <v>0.12733196024752219</v>
      </c>
      <c r="K1308" s="18">
        <v>2.756827031833127E-2</v>
      </c>
      <c r="L1308" s="18">
        <v>0.1047512373774433</v>
      </c>
      <c r="M1308" s="18">
        <v>9.0684246884259703E-2</v>
      </c>
      <c r="N1308" s="18">
        <v>5.838930876892167E-2</v>
      </c>
      <c r="O1308" s="18">
        <v>0.1006986146538956</v>
      </c>
      <c r="P1308" s="18">
        <v>0.13185781599543589</v>
      </c>
      <c r="Q1308" s="18">
        <v>0.1705176224735519</v>
      </c>
      <c r="R1308" s="18">
        <v>0.15075203779631069</v>
      </c>
      <c r="S1308" s="18">
        <v>0.31124380618326503</v>
      </c>
      <c r="T1308" s="18">
        <v>0.13299758025265301</v>
      </c>
      <c r="U1308" s="18">
        <v>0.11102014983619091</v>
      </c>
      <c r="W1308" s="18">
        <v>7.1906738430063691E-2</v>
      </c>
      <c r="X1308" s="18">
        <v>8.6975655632018978E-2</v>
      </c>
      <c r="Y1308" s="18">
        <v>0.20950525220003391</v>
      </c>
      <c r="Z1308" s="18">
        <v>0.23380569153488509</v>
      </c>
      <c r="AA1308" s="18">
        <v>0.13581551068924669</v>
      </c>
      <c r="AB1308" s="18">
        <v>0.20830890640464569</v>
      </c>
      <c r="AC1308" s="18">
        <v>0.1177405754570631</v>
      </c>
      <c r="AD1308" s="18">
        <v>0</v>
      </c>
      <c r="AE1308" s="18">
        <v>0</v>
      </c>
      <c r="AG1308" s="18">
        <v>0.1209788251447924</v>
      </c>
      <c r="AH1308" s="18">
        <v>0</v>
      </c>
    </row>
    <row r="1309" spans="2:34" ht="29" x14ac:dyDescent="0.35">
      <c r="B1309" s="17" t="s">
        <v>367</v>
      </c>
      <c r="C1309" s="18">
        <v>7.869231806696679E-2</v>
      </c>
      <c r="D1309" s="18">
        <v>7.7801025458143463E-2</v>
      </c>
      <c r="E1309" s="18">
        <v>8.0972283683699547E-2</v>
      </c>
      <c r="G1309" s="18">
        <v>7.9320161926036359E-2</v>
      </c>
      <c r="H1309" s="18">
        <v>7.7020357266992176E-2</v>
      </c>
      <c r="J1309" s="18">
        <v>6.9758611608431803E-2</v>
      </c>
      <c r="K1309" s="18">
        <v>7.971023219485443E-2</v>
      </c>
      <c r="L1309" s="18">
        <v>6.1275525803906682E-2</v>
      </c>
      <c r="M1309" s="18">
        <v>2.2212322849975191E-2</v>
      </c>
      <c r="N1309" s="18">
        <v>0</v>
      </c>
      <c r="O1309" s="18">
        <v>0.1226830319716169</v>
      </c>
      <c r="P1309" s="18">
        <v>9.3096820113393264E-2</v>
      </c>
      <c r="Q1309" s="18">
        <v>7.4047763003836378E-2</v>
      </c>
      <c r="R1309" s="18">
        <v>0.116831497424325</v>
      </c>
      <c r="S1309" s="18">
        <v>9.5521520246120262E-2</v>
      </c>
      <c r="T1309" s="18">
        <v>6.9135570245953223E-2</v>
      </c>
      <c r="U1309" s="18">
        <v>0.11102014983619091</v>
      </c>
      <c r="W1309" s="18">
        <v>7.1477544681811153E-2</v>
      </c>
      <c r="X1309" s="18">
        <v>8.6499868077937414E-2</v>
      </c>
      <c r="Y1309" s="18">
        <v>4.5432730790732068E-2</v>
      </c>
      <c r="Z1309" s="18">
        <v>8.680914934918256E-2</v>
      </c>
      <c r="AA1309" s="18">
        <v>8.4057878575744274E-2</v>
      </c>
      <c r="AB1309" s="18">
        <v>7.6859064609726538E-2</v>
      </c>
      <c r="AC1309" s="18">
        <v>0.17853833972821559</v>
      </c>
      <c r="AD1309" s="18">
        <v>0.31320022490407451</v>
      </c>
      <c r="AE1309" s="18">
        <v>0.1000718959526829</v>
      </c>
      <c r="AG1309" s="18">
        <v>7.6403011187604855E-2</v>
      </c>
      <c r="AH1309" s="18">
        <v>0.16742054955151231</v>
      </c>
    </row>
    <row r="1310" spans="2:34" ht="29" x14ac:dyDescent="0.35">
      <c r="B1310" s="17" t="s">
        <v>368</v>
      </c>
      <c r="C1310" s="18">
        <v>0.24564784930388109</v>
      </c>
      <c r="D1310" s="18">
        <v>0.249305011394228</v>
      </c>
      <c r="E1310" s="18">
        <v>0.24120002683945019</v>
      </c>
      <c r="G1310" s="18">
        <v>0.25410861510775662</v>
      </c>
      <c r="H1310" s="18">
        <v>0.22311666012762749</v>
      </c>
      <c r="J1310" s="18">
        <v>0.20111320962924251</v>
      </c>
      <c r="K1310" s="18">
        <v>0.34712636863974489</v>
      </c>
      <c r="L1310" s="18">
        <v>0.22344028978565611</v>
      </c>
      <c r="M1310" s="18">
        <v>0.1202320770970855</v>
      </c>
      <c r="N1310" s="18">
        <v>0.1859697973615296</v>
      </c>
      <c r="O1310" s="18">
        <v>0.18894953915062679</v>
      </c>
      <c r="P1310" s="18">
        <v>0.33052754434722448</v>
      </c>
      <c r="Q1310" s="18">
        <v>0.27943669840481983</v>
      </c>
      <c r="R1310" s="18">
        <v>0.18856855884479581</v>
      </c>
      <c r="S1310" s="18">
        <v>0.1535658368900682</v>
      </c>
      <c r="T1310" s="18">
        <v>0.31608988528137122</v>
      </c>
      <c r="U1310" s="18">
        <v>0.28897985016380912</v>
      </c>
      <c r="W1310" s="18">
        <v>0.21986889590883871</v>
      </c>
      <c r="X1310" s="18">
        <v>0.31514680741032719</v>
      </c>
      <c r="Y1310" s="18">
        <v>0.25541001490407489</v>
      </c>
      <c r="Z1310" s="18">
        <v>0.17533790236728569</v>
      </c>
      <c r="AA1310" s="18">
        <v>0.33801312911357961</v>
      </c>
      <c r="AB1310" s="18">
        <v>0.20847600546366629</v>
      </c>
      <c r="AC1310" s="18">
        <v>8.798355193048181E-2</v>
      </c>
      <c r="AD1310" s="18">
        <v>0.55603491960676155</v>
      </c>
      <c r="AE1310" s="18">
        <v>0.38766635032210228</v>
      </c>
      <c r="AG1310" s="18">
        <v>0.23924284400282911</v>
      </c>
      <c r="AH1310" s="18">
        <v>0.44087089851836408</v>
      </c>
    </row>
    <row r="1311" spans="2:34" ht="29" x14ac:dyDescent="0.35">
      <c r="B1311" s="17" t="s">
        <v>369</v>
      </c>
      <c r="C1311" s="18">
        <v>0.25535891015711742</v>
      </c>
      <c r="D1311" s="18">
        <v>0.27275034775975299</v>
      </c>
      <c r="E1311" s="18">
        <v>0.240427250809327</v>
      </c>
      <c r="G1311" s="18">
        <v>0.23653432722176931</v>
      </c>
      <c r="H1311" s="18">
        <v>0.30548915239666963</v>
      </c>
      <c r="J1311" s="18">
        <v>0.32498135874192241</v>
      </c>
      <c r="K1311" s="18">
        <v>0.24461977958803549</v>
      </c>
      <c r="L1311" s="18">
        <v>0.2379394805714157</v>
      </c>
      <c r="M1311" s="18">
        <v>0.43979578339049591</v>
      </c>
      <c r="N1311" s="18">
        <v>0.37353158308974771</v>
      </c>
      <c r="O1311" s="18">
        <v>0.23013447454540811</v>
      </c>
      <c r="P1311" s="18">
        <v>0.19386944158281619</v>
      </c>
      <c r="Q1311" s="18">
        <v>0.25408171713561212</v>
      </c>
      <c r="R1311" s="18">
        <v>0.24973991561603631</v>
      </c>
      <c r="S1311" s="18">
        <v>0.23217404106272541</v>
      </c>
      <c r="T1311" s="18">
        <v>0.16492858525600279</v>
      </c>
      <c r="U1311" s="18">
        <v>0.28897985016380912</v>
      </c>
      <c r="W1311" s="18">
        <v>0.25614900288992692</v>
      </c>
      <c r="X1311" s="18">
        <v>0.26681544354271192</v>
      </c>
      <c r="Y1311" s="18">
        <v>0.19125715913239849</v>
      </c>
      <c r="Z1311" s="18">
        <v>0.24257408355636101</v>
      </c>
      <c r="AA1311" s="18">
        <v>0.2737301894629755</v>
      </c>
      <c r="AB1311" s="18">
        <v>0.35109502092645678</v>
      </c>
      <c r="AC1311" s="18">
        <v>0.38247921129142398</v>
      </c>
      <c r="AD1311" s="18">
        <v>0.130764855489164</v>
      </c>
      <c r="AE1311" s="18">
        <v>0.39511138214157909</v>
      </c>
      <c r="AG1311" s="18">
        <v>0.25508148896686628</v>
      </c>
      <c r="AH1311" s="18">
        <v>0.31157775364103552</v>
      </c>
    </row>
    <row r="1312" spans="2:34" ht="29" x14ac:dyDescent="0.35">
      <c r="B1312" s="17" t="s">
        <v>370</v>
      </c>
      <c r="C1312" s="18">
        <v>9.6232603786862853E-2</v>
      </c>
      <c r="D1312" s="18">
        <v>0.1036217791725498</v>
      </c>
      <c r="E1312" s="18">
        <v>8.6098837732953626E-2</v>
      </c>
      <c r="G1312" s="18">
        <v>7.6328386907011103E-2</v>
      </c>
      <c r="H1312" s="18">
        <v>0.14923793289308779</v>
      </c>
      <c r="J1312" s="18">
        <v>0.11570150572058641</v>
      </c>
      <c r="K1312" s="18">
        <v>8.0429186712383624E-2</v>
      </c>
      <c r="L1312" s="18">
        <v>0.1179097390444199</v>
      </c>
      <c r="M1312" s="18">
        <v>0.11616068398836669</v>
      </c>
      <c r="N1312" s="18">
        <v>0</v>
      </c>
      <c r="O1312" s="18">
        <v>0.12739986513304419</v>
      </c>
      <c r="P1312" s="18">
        <v>8.2668699420390221E-2</v>
      </c>
      <c r="Q1312" s="18">
        <v>5.5479049745544871E-2</v>
      </c>
      <c r="R1312" s="18">
        <v>7.2774412328863641E-2</v>
      </c>
      <c r="S1312" s="18">
        <v>6.2156449047076491E-2</v>
      </c>
      <c r="T1312" s="18">
        <v>0.18121505231750579</v>
      </c>
      <c r="U1312" s="18">
        <v>0</v>
      </c>
      <c r="W1312" s="18">
        <v>6.3271236779260484E-2</v>
      </c>
      <c r="X1312" s="18">
        <v>4.8985446109267222E-2</v>
      </c>
      <c r="Y1312" s="18">
        <v>0.16239576540408029</v>
      </c>
      <c r="Z1312" s="18">
        <v>0.16119999752578529</v>
      </c>
      <c r="AA1312" s="18">
        <v>0.1110296278259752</v>
      </c>
      <c r="AB1312" s="18">
        <v>0.1030055891291508</v>
      </c>
      <c r="AC1312" s="18">
        <v>0.19526303794356439</v>
      </c>
      <c r="AD1312" s="18">
        <v>0</v>
      </c>
      <c r="AE1312" s="18">
        <v>6.0411967127390741E-2</v>
      </c>
      <c r="AG1312" s="18">
        <v>9.455007930464146E-2</v>
      </c>
      <c r="AH1312" s="18">
        <v>4.1321756702035008E-2</v>
      </c>
    </row>
    <row r="1313" spans="2:34" ht="29" x14ac:dyDescent="0.35">
      <c r="B1313" s="17" t="s">
        <v>371</v>
      </c>
      <c r="C1313" s="18">
        <v>7.7899738095311916E-3</v>
      </c>
      <c r="D1313" s="18">
        <v>3.164669823156171E-3</v>
      </c>
      <c r="E1313" s="18">
        <v>1.3010510367635781E-2</v>
      </c>
      <c r="G1313" s="18">
        <v>1.071521417324142E-2</v>
      </c>
      <c r="H1313" s="18">
        <v>0</v>
      </c>
      <c r="J1313" s="18">
        <v>0</v>
      </c>
      <c r="K1313" s="18">
        <v>0</v>
      </c>
      <c r="L1313" s="18">
        <v>1.163868840703294E-2</v>
      </c>
      <c r="M1313" s="18">
        <v>2.7714312919995231E-2</v>
      </c>
      <c r="N1313" s="18">
        <v>0</v>
      </c>
      <c r="O1313" s="18">
        <v>0</v>
      </c>
      <c r="P1313" s="18">
        <v>0</v>
      </c>
      <c r="Q1313" s="18">
        <v>0</v>
      </c>
      <c r="R1313" s="18">
        <v>1.8318358509127261E-2</v>
      </c>
      <c r="S1313" s="18">
        <v>0</v>
      </c>
      <c r="T1313" s="18">
        <v>3.1931005003349867E-2</v>
      </c>
      <c r="U1313" s="18">
        <v>0</v>
      </c>
      <c r="W1313" s="18">
        <v>8.5935655640032547E-3</v>
      </c>
      <c r="X1313" s="18">
        <v>1.137786962644864E-2</v>
      </c>
      <c r="Y1313" s="18">
        <v>1.351018898663498E-2</v>
      </c>
      <c r="Z1313" s="18">
        <v>0</v>
      </c>
      <c r="AA1313" s="18">
        <v>0</v>
      </c>
      <c r="AB1313" s="18">
        <v>0</v>
      </c>
      <c r="AC1313" s="18">
        <v>0</v>
      </c>
      <c r="AD1313" s="18">
        <v>0</v>
      </c>
      <c r="AE1313" s="18">
        <v>0</v>
      </c>
      <c r="AG1313" s="18">
        <v>8.0748745303335801E-3</v>
      </c>
      <c r="AH1313" s="18">
        <v>0</v>
      </c>
    </row>
    <row r="1314" spans="2:34" ht="29" x14ac:dyDescent="0.35">
      <c r="B1314" s="17" t="s">
        <v>372</v>
      </c>
      <c r="C1314" s="18">
        <v>0.1525825353470375</v>
      </c>
      <c r="D1314" s="18">
        <v>0.10959154166009991</v>
      </c>
      <c r="E1314" s="18">
        <v>0.19926469317208839</v>
      </c>
      <c r="G1314" s="18">
        <v>0.20028519334077241</v>
      </c>
      <c r="H1314" s="18">
        <v>2.554939953152598E-2</v>
      </c>
      <c r="J1314" s="18">
        <v>6.1319877512868992E-2</v>
      </c>
      <c r="K1314" s="18">
        <v>0.2205461625466501</v>
      </c>
      <c r="L1314" s="18">
        <v>0.1507046046035446</v>
      </c>
      <c r="M1314" s="18">
        <v>0.13877592716987119</v>
      </c>
      <c r="N1314" s="18">
        <v>0.33917465916303829</v>
      </c>
      <c r="O1314" s="18">
        <v>0.15817470214183549</v>
      </c>
      <c r="P1314" s="18">
        <v>0.15197460185427239</v>
      </c>
      <c r="Q1314" s="18">
        <v>0.13564068715903521</v>
      </c>
      <c r="R1314" s="18">
        <v>0.14957223376608</v>
      </c>
      <c r="S1314" s="18">
        <v>9.9633652649248783E-2</v>
      </c>
      <c r="T1314" s="18">
        <v>0.1037023216431642</v>
      </c>
      <c r="U1314" s="18">
        <v>0.2</v>
      </c>
      <c r="W1314" s="18">
        <v>0.25332004176625722</v>
      </c>
      <c r="X1314" s="18">
        <v>0.14870276488232009</v>
      </c>
      <c r="Y1314" s="18">
        <v>8.0931895363083456E-2</v>
      </c>
      <c r="Z1314" s="18">
        <v>4.263212835390421E-2</v>
      </c>
      <c r="AA1314" s="18">
        <v>3.1067852927644801E-2</v>
      </c>
      <c r="AB1314" s="18">
        <v>0</v>
      </c>
      <c r="AC1314" s="18">
        <v>0</v>
      </c>
      <c r="AD1314" s="18">
        <v>0</v>
      </c>
      <c r="AE1314" s="18">
        <v>0</v>
      </c>
      <c r="AG1314" s="18">
        <v>0.1581628974079522</v>
      </c>
      <c r="AH1314" s="18">
        <v>0</v>
      </c>
    </row>
    <row r="1315" spans="2:34" x14ac:dyDescent="0.35">
      <c r="B1315" s="17" t="s">
        <v>66</v>
      </c>
      <c r="C1315" s="18">
        <v>4.6985404203351233E-2</v>
      </c>
      <c r="D1315" s="18">
        <v>4.7183774703882221E-2</v>
      </c>
      <c r="E1315" s="18">
        <v>4.2266147092036473E-2</v>
      </c>
      <c r="G1315" s="18">
        <v>4.9694030137310378E-2</v>
      </c>
      <c r="H1315" s="18">
        <v>3.9772278968542699E-2</v>
      </c>
      <c r="J1315" s="18">
        <v>9.9793476539425802E-2</v>
      </c>
      <c r="K1315" s="18">
        <v>0</v>
      </c>
      <c r="L1315" s="18">
        <v>9.2340434406580421E-2</v>
      </c>
      <c r="M1315" s="18">
        <v>4.4424645699950388E-2</v>
      </c>
      <c r="N1315" s="18">
        <v>4.2934651616762513E-2</v>
      </c>
      <c r="O1315" s="18">
        <v>7.1959772403572625E-2</v>
      </c>
      <c r="P1315" s="18">
        <v>1.6005076686467432E-2</v>
      </c>
      <c r="Q1315" s="18">
        <v>3.079646207759941E-2</v>
      </c>
      <c r="R1315" s="18">
        <v>5.3442985714461017E-2</v>
      </c>
      <c r="S1315" s="18">
        <v>4.5704693921495863E-2</v>
      </c>
      <c r="T1315" s="18">
        <v>0</v>
      </c>
      <c r="U1315" s="18">
        <v>0</v>
      </c>
      <c r="W1315" s="18">
        <v>5.5412973979838673E-2</v>
      </c>
      <c r="X1315" s="18">
        <v>3.5496144718968517E-2</v>
      </c>
      <c r="Y1315" s="18">
        <v>4.1556993218962078E-2</v>
      </c>
      <c r="Z1315" s="18">
        <v>5.7641047312596227E-2</v>
      </c>
      <c r="AA1315" s="18">
        <v>2.628581140483402E-2</v>
      </c>
      <c r="AB1315" s="18">
        <v>5.2255413466353692E-2</v>
      </c>
      <c r="AC1315" s="18">
        <v>3.7995283649251067E-2</v>
      </c>
      <c r="AD1315" s="18">
        <v>0</v>
      </c>
      <c r="AE1315" s="18">
        <v>5.6738404456244632E-2</v>
      </c>
      <c r="AG1315" s="18">
        <v>4.7505979454980182E-2</v>
      </c>
      <c r="AH1315" s="18">
        <v>3.8809041587053221E-2</v>
      </c>
    </row>
    <row r="1317" spans="2:34" ht="87" x14ac:dyDescent="0.35">
      <c r="B1317" s="14" t="s">
        <v>373</v>
      </c>
    </row>
    <row r="1318" spans="2:34" x14ac:dyDescent="0.35">
      <c r="B1318" s="15" t="s">
        <v>18</v>
      </c>
    </row>
    <row r="1319" spans="2:34" x14ac:dyDescent="0.35">
      <c r="B1319" s="11" t="s">
        <v>59</v>
      </c>
      <c r="C1319" s="16">
        <v>501</v>
      </c>
      <c r="D1319" s="16">
        <v>264</v>
      </c>
      <c r="E1319" s="16">
        <v>233</v>
      </c>
      <c r="G1319" s="16">
        <v>355</v>
      </c>
      <c r="H1319" s="16">
        <v>146</v>
      </c>
      <c r="J1319" s="16">
        <v>48</v>
      </c>
      <c r="K1319" s="16">
        <v>37</v>
      </c>
      <c r="L1319" s="16">
        <v>103</v>
      </c>
      <c r="M1319" s="16">
        <v>43</v>
      </c>
      <c r="N1319" s="16">
        <v>21</v>
      </c>
      <c r="O1319" s="16">
        <v>39</v>
      </c>
      <c r="P1319" s="16">
        <v>59</v>
      </c>
      <c r="Q1319" s="16">
        <v>39</v>
      </c>
      <c r="R1319" s="16">
        <v>54</v>
      </c>
      <c r="S1319" s="16">
        <v>19</v>
      </c>
      <c r="T1319" s="16">
        <v>29</v>
      </c>
      <c r="U1319" s="16">
        <v>10</v>
      </c>
      <c r="W1319" s="16">
        <v>217</v>
      </c>
      <c r="X1319" s="16">
        <v>72</v>
      </c>
      <c r="Y1319" s="16">
        <v>67</v>
      </c>
      <c r="Z1319" s="16">
        <v>52</v>
      </c>
      <c r="AA1319" s="16">
        <v>28</v>
      </c>
      <c r="AB1319" s="16">
        <v>18</v>
      </c>
      <c r="AC1319" s="16">
        <v>24</v>
      </c>
      <c r="AD1319" s="16">
        <v>6</v>
      </c>
      <c r="AE1319" s="16">
        <v>14</v>
      </c>
      <c r="AG1319" s="16">
        <v>478</v>
      </c>
      <c r="AH1319" s="16">
        <v>20</v>
      </c>
    </row>
    <row r="1320" spans="2:34" x14ac:dyDescent="0.35">
      <c r="B1320" s="12" t="s">
        <v>60</v>
      </c>
      <c r="C1320" s="16">
        <v>504</v>
      </c>
      <c r="D1320" s="16">
        <v>262</v>
      </c>
      <c r="E1320" s="16">
        <v>238</v>
      </c>
      <c r="G1320" s="16">
        <v>366</v>
      </c>
      <c r="H1320" s="16">
        <v>138</v>
      </c>
      <c r="J1320" s="16">
        <v>39</v>
      </c>
      <c r="K1320" s="16">
        <v>51</v>
      </c>
      <c r="L1320" s="16">
        <v>91</v>
      </c>
      <c r="M1320" s="16">
        <v>36</v>
      </c>
      <c r="N1320" s="16">
        <v>16</v>
      </c>
      <c r="O1320" s="16">
        <v>49</v>
      </c>
      <c r="P1320" s="16">
        <v>78</v>
      </c>
      <c r="Q1320" s="16">
        <v>37</v>
      </c>
      <c r="R1320" s="16">
        <v>45</v>
      </c>
      <c r="S1320" s="16">
        <v>14</v>
      </c>
      <c r="T1320" s="16">
        <v>32</v>
      </c>
      <c r="U1320" s="16">
        <v>13</v>
      </c>
      <c r="W1320" s="16">
        <v>216</v>
      </c>
      <c r="X1320" s="16">
        <v>88</v>
      </c>
      <c r="Y1320" s="16">
        <v>79</v>
      </c>
      <c r="Z1320" s="16">
        <v>45</v>
      </c>
      <c r="AA1320" s="16">
        <v>24</v>
      </c>
      <c r="AB1320" s="16">
        <v>15</v>
      </c>
      <c r="AC1320" s="16">
        <v>19</v>
      </c>
      <c r="AD1320" s="16">
        <v>5</v>
      </c>
      <c r="AE1320" s="16">
        <v>10</v>
      </c>
      <c r="AG1320" s="16">
        <v>486</v>
      </c>
      <c r="AH1320" s="16">
        <v>15</v>
      </c>
    </row>
    <row r="1321" spans="2:34" ht="29" x14ac:dyDescent="0.35">
      <c r="B1321" s="17" t="s">
        <v>374</v>
      </c>
      <c r="C1321" s="18">
        <v>0.2091102323752923</v>
      </c>
      <c r="D1321" s="18">
        <v>0.15478908021963481</v>
      </c>
      <c r="E1321" s="18">
        <v>0.26788737419030811</v>
      </c>
      <c r="G1321" s="18">
        <v>0.2195527385376557</v>
      </c>
      <c r="H1321" s="18">
        <v>0.181301628843136</v>
      </c>
      <c r="J1321" s="18">
        <v>0.14795796641044659</v>
      </c>
      <c r="K1321" s="18">
        <v>0.29772984075272452</v>
      </c>
      <c r="L1321" s="18">
        <v>0.1320158425899077</v>
      </c>
      <c r="M1321" s="18">
        <v>0.24963317884985209</v>
      </c>
      <c r="N1321" s="18">
        <v>0.35849525312058578</v>
      </c>
      <c r="O1321" s="18">
        <v>0.20139563229508509</v>
      </c>
      <c r="P1321" s="18">
        <v>0.30644787583196559</v>
      </c>
      <c r="Q1321" s="18">
        <v>0.14990988565543861</v>
      </c>
      <c r="R1321" s="18">
        <v>0.1917594743955926</v>
      </c>
      <c r="S1321" s="18">
        <v>0.17412972441877739</v>
      </c>
      <c r="T1321" s="18">
        <v>0.17283789188911741</v>
      </c>
      <c r="U1321" s="18">
        <v>8.8979850163809091E-2</v>
      </c>
      <c r="W1321" s="18">
        <v>0.2167160745114885</v>
      </c>
      <c r="X1321" s="18">
        <v>0.27659384037719609</v>
      </c>
      <c r="Y1321" s="18">
        <v>0.16588311759198479</v>
      </c>
      <c r="Z1321" s="18">
        <v>0.14352561122152399</v>
      </c>
      <c r="AA1321" s="18">
        <v>0.20385623809445541</v>
      </c>
      <c r="AB1321" s="18">
        <v>0.33742338448072601</v>
      </c>
      <c r="AC1321" s="18">
        <v>0.14559383080516361</v>
      </c>
      <c r="AD1321" s="18">
        <v>0</v>
      </c>
      <c r="AE1321" s="18">
        <v>0.1000718959526829</v>
      </c>
      <c r="AG1321" s="18">
        <v>0.21286344520637071</v>
      </c>
      <c r="AH1321" s="18">
        <v>6.8449129102986159E-2</v>
      </c>
    </row>
    <row r="1322" spans="2:34" ht="43.5" x14ac:dyDescent="0.35">
      <c r="B1322" s="17" t="s">
        <v>375</v>
      </c>
      <c r="C1322" s="18">
        <v>0.1884652871925801</v>
      </c>
      <c r="D1322" s="18">
        <v>0.21909360523151611</v>
      </c>
      <c r="E1322" s="18">
        <v>0.15785720417438109</v>
      </c>
      <c r="G1322" s="18">
        <v>0.17384727135719741</v>
      </c>
      <c r="H1322" s="18">
        <v>0.22739335680273379</v>
      </c>
      <c r="J1322" s="18">
        <v>0.18324185410365079</v>
      </c>
      <c r="K1322" s="18">
        <v>0.20663699261057969</v>
      </c>
      <c r="L1322" s="18">
        <v>0.3263983516354636</v>
      </c>
      <c r="M1322" s="18">
        <v>0.12902762606073809</v>
      </c>
      <c r="N1322" s="18">
        <v>4.6797558399019439E-2</v>
      </c>
      <c r="O1322" s="18">
        <v>0.12536387037457589</v>
      </c>
      <c r="P1322" s="18">
        <v>0.1145331726405991</v>
      </c>
      <c r="Q1322" s="18">
        <v>0.1028067996565197</v>
      </c>
      <c r="R1322" s="18">
        <v>0.2020384722409061</v>
      </c>
      <c r="S1322" s="18">
        <v>0.30713167378013639</v>
      </c>
      <c r="T1322" s="18">
        <v>0.20260100429388</v>
      </c>
      <c r="U1322" s="18">
        <v>0.22204029967238181</v>
      </c>
      <c r="W1322" s="18">
        <v>0.1175157486023214</v>
      </c>
      <c r="X1322" s="18">
        <v>0.1803119331381163</v>
      </c>
      <c r="Y1322" s="18">
        <v>0.19617220996797419</v>
      </c>
      <c r="Z1322" s="18">
        <v>0.34020539439770692</v>
      </c>
      <c r="AA1322" s="18">
        <v>0.38225034243642558</v>
      </c>
      <c r="AB1322" s="18">
        <v>0.20601117825830159</v>
      </c>
      <c r="AC1322" s="18">
        <v>0.29860957760660162</v>
      </c>
      <c r="AD1322" s="18">
        <v>0.38057621509943329</v>
      </c>
      <c r="AE1322" s="18">
        <v>0.11732747602043871</v>
      </c>
      <c r="AG1322" s="18">
        <v>0.185242617951526</v>
      </c>
      <c r="AH1322" s="18">
        <v>0.20051420312419879</v>
      </c>
    </row>
    <row r="1323" spans="2:34" ht="29" x14ac:dyDescent="0.35">
      <c r="B1323" s="17" t="s">
        <v>376</v>
      </c>
      <c r="C1323" s="18">
        <v>0.2297205366012173</v>
      </c>
      <c r="D1323" s="18">
        <v>0.2537394709291998</v>
      </c>
      <c r="E1323" s="18">
        <v>0.2034822665068122</v>
      </c>
      <c r="G1323" s="18">
        <v>0.228447807224227</v>
      </c>
      <c r="H1323" s="18">
        <v>0.2331098404807799</v>
      </c>
      <c r="J1323" s="18">
        <v>0.19914855984933291</v>
      </c>
      <c r="K1323" s="18">
        <v>0.26261395821350031</v>
      </c>
      <c r="L1323" s="18">
        <v>0.11655913308920229</v>
      </c>
      <c r="M1323" s="18">
        <v>0.31994224167686192</v>
      </c>
      <c r="N1323" s="18">
        <v>0.28808823691899232</v>
      </c>
      <c r="O1323" s="18">
        <v>0.28289532588462668</v>
      </c>
      <c r="P1323" s="18">
        <v>0.19587812274130559</v>
      </c>
      <c r="Q1323" s="18">
        <v>0.1766298987483001</v>
      </c>
      <c r="R1323" s="18">
        <v>0.29696662008663871</v>
      </c>
      <c r="S1323" s="18">
        <v>0.15767796929319669</v>
      </c>
      <c r="T1323" s="18">
        <v>0.41715646053067429</v>
      </c>
      <c r="U1323" s="18">
        <v>0.2</v>
      </c>
      <c r="W1323" s="18">
        <v>0.25098684682177258</v>
      </c>
      <c r="X1323" s="18">
        <v>0.22820053791154571</v>
      </c>
      <c r="Y1323" s="18">
        <v>0.23682216939954959</v>
      </c>
      <c r="Z1323" s="18">
        <v>0.19564173283723471</v>
      </c>
      <c r="AA1323" s="18">
        <v>0.14711180984023109</v>
      </c>
      <c r="AB1323" s="18">
        <v>0.24428646584740529</v>
      </c>
      <c r="AC1323" s="18">
        <v>0.20107593500034029</v>
      </c>
      <c r="AD1323" s="18">
        <v>0.40281294378716581</v>
      </c>
      <c r="AE1323" s="18">
        <v>0.1000718959526829</v>
      </c>
      <c r="AG1323" s="18">
        <v>0.23208074424058439</v>
      </c>
      <c r="AH1323" s="18">
        <v>0.1957382114587807</v>
      </c>
    </row>
    <row r="1324" spans="2:34" ht="29" x14ac:dyDescent="0.35">
      <c r="B1324" s="17" t="s">
        <v>377</v>
      </c>
      <c r="C1324" s="18">
        <v>9.8028660069853737E-2</v>
      </c>
      <c r="D1324" s="18">
        <v>0.1188985905783667</v>
      </c>
      <c r="E1324" s="18">
        <v>7.6670952281196941E-2</v>
      </c>
      <c r="G1324" s="18">
        <v>9.1537219487893992E-2</v>
      </c>
      <c r="H1324" s="18">
        <v>0.1153154966481157</v>
      </c>
      <c r="J1324" s="18">
        <v>0.1477719194184785</v>
      </c>
      <c r="K1324" s="18">
        <v>5.5136540636662533E-2</v>
      </c>
      <c r="L1324" s="18">
        <v>8.0386541218959981E-2</v>
      </c>
      <c r="M1324" s="18">
        <v>4.9926635769970418E-2</v>
      </c>
      <c r="N1324" s="18">
        <v>4.2508694553992879E-2</v>
      </c>
      <c r="O1324" s="18">
        <v>4.9330511441360622E-2</v>
      </c>
      <c r="P1324" s="18">
        <v>0.1182259113099349</v>
      </c>
      <c r="Q1324" s="18">
        <v>0.19045136755549719</v>
      </c>
      <c r="R1324" s="18">
        <v>7.2941148253818922E-2</v>
      </c>
      <c r="S1324" s="18">
        <v>9.1409387842991727E-2</v>
      </c>
      <c r="T1324" s="18">
        <v>7.1771316639814328E-2</v>
      </c>
      <c r="U1324" s="18">
        <v>0.40000000000000008</v>
      </c>
      <c r="W1324" s="18">
        <v>7.0841548896814849E-2</v>
      </c>
      <c r="X1324" s="18">
        <v>4.1182337495190742E-2</v>
      </c>
      <c r="Y1324" s="18">
        <v>0.15941333573060179</v>
      </c>
      <c r="Z1324" s="18">
        <v>0.11794001627758061</v>
      </c>
      <c r="AA1324" s="18">
        <v>0.14301894567647561</v>
      </c>
      <c r="AB1324" s="18">
        <v>0.16152879575076989</v>
      </c>
      <c r="AC1324" s="18">
        <v>0.2393215097214795</v>
      </c>
      <c r="AD1324" s="18">
        <v>0</v>
      </c>
      <c r="AE1324" s="18">
        <v>0.2096799393390103</v>
      </c>
      <c r="AG1324" s="18">
        <v>9.7187263785173908E-2</v>
      </c>
      <c r="AH1324" s="18">
        <v>0.14342097850238081</v>
      </c>
    </row>
    <row r="1325" spans="2:34" ht="43.5" x14ac:dyDescent="0.35">
      <c r="B1325" s="17" t="s">
        <v>378</v>
      </c>
      <c r="C1325" s="18">
        <v>5.525815512127609E-2</v>
      </c>
      <c r="D1325" s="18">
        <v>5.211397845990022E-2</v>
      </c>
      <c r="E1325" s="18">
        <v>5.9631547494708753E-2</v>
      </c>
      <c r="G1325" s="18">
        <v>5.1783798671283437E-2</v>
      </c>
      <c r="H1325" s="18">
        <v>6.4510436091476595E-2</v>
      </c>
      <c r="J1325" s="18">
        <v>4.5942894112154638E-2</v>
      </c>
      <c r="K1325" s="18">
        <v>0</v>
      </c>
      <c r="L1325" s="18">
        <v>8.8331518941110743E-2</v>
      </c>
      <c r="M1325" s="18">
        <v>7.2138958619945626E-2</v>
      </c>
      <c r="N1325" s="18">
        <v>8.0782930193588454E-2</v>
      </c>
      <c r="O1325" s="18">
        <v>2.4665255720680311E-2</v>
      </c>
      <c r="P1325" s="18">
        <v>4.8015230059402288E-2</v>
      </c>
      <c r="Q1325" s="18">
        <v>0.12748938732446519</v>
      </c>
      <c r="R1325" s="18">
        <v>5.1597424051629717E-2</v>
      </c>
      <c r="S1325" s="18">
        <v>4.9816826324624391E-2</v>
      </c>
      <c r="T1325" s="18">
        <v>3.9840311636464447E-2</v>
      </c>
      <c r="U1325" s="18">
        <v>0</v>
      </c>
      <c r="W1325" s="18">
        <v>6.1494669799734662E-2</v>
      </c>
      <c r="X1325" s="18">
        <v>4.7791543001766273E-2</v>
      </c>
      <c r="Y1325" s="18">
        <v>5.6791950957185547E-2</v>
      </c>
      <c r="Z1325" s="18">
        <v>3.5175805930712789E-2</v>
      </c>
      <c r="AA1325" s="18">
        <v>6.6408999619933462E-2</v>
      </c>
      <c r="AB1325" s="18">
        <v>5.075017566279711E-2</v>
      </c>
      <c r="AC1325" s="18">
        <v>3.9289980298575292E-2</v>
      </c>
      <c r="AD1325" s="18">
        <v>0</v>
      </c>
      <c r="AE1325" s="18">
        <v>0.1137056783295394</v>
      </c>
      <c r="AG1325" s="18">
        <v>5.487864596763093E-2</v>
      </c>
      <c r="AH1325" s="18">
        <v>7.7774629746210938E-2</v>
      </c>
    </row>
    <row r="1326" spans="2:34" ht="43.5" x14ac:dyDescent="0.35">
      <c r="B1326" s="17" t="s">
        <v>379</v>
      </c>
      <c r="C1326" s="18">
        <v>4.298700575816955E-2</v>
      </c>
      <c r="D1326" s="18">
        <v>4.6480921854810779E-2</v>
      </c>
      <c r="E1326" s="18">
        <v>3.9850036428560852E-2</v>
      </c>
      <c r="G1326" s="18">
        <v>3.1581954754245148E-2</v>
      </c>
      <c r="H1326" s="18">
        <v>7.3358885525428019E-2</v>
      </c>
      <c r="J1326" s="18">
        <v>9.4383492882685438E-2</v>
      </c>
      <c r="K1326" s="18">
        <v>4.0041316194876567E-2</v>
      </c>
      <c r="L1326" s="18">
        <v>5.3572295681768939E-2</v>
      </c>
      <c r="M1326" s="18">
        <v>2.0176626295615809E-2</v>
      </c>
      <c r="N1326" s="18">
        <v>0</v>
      </c>
      <c r="O1326" s="18">
        <v>6.1549674017582531E-2</v>
      </c>
      <c r="P1326" s="18">
        <v>4.6276692887999578E-2</v>
      </c>
      <c r="Q1326" s="18">
        <v>0</v>
      </c>
      <c r="R1326" s="18">
        <v>1.8318358509127261E-2</v>
      </c>
      <c r="S1326" s="18">
        <v>0.124312898094153</v>
      </c>
      <c r="T1326" s="18">
        <v>3.1931005003349867E-2</v>
      </c>
      <c r="U1326" s="18">
        <v>0</v>
      </c>
      <c r="W1326" s="18">
        <v>2.0207392040385051E-2</v>
      </c>
      <c r="X1326" s="18">
        <v>3.8462844347089332E-2</v>
      </c>
      <c r="Y1326" s="18">
        <v>9.074100159386593E-2</v>
      </c>
      <c r="Z1326" s="18">
        <v>4.2387302864951522E-2</v>
      </c>
      <c r="AA1326" s="18">
        <v>0</v>
      </c>
      <c r="AB1326" s="18">
        <v>0</v>
      </c>
      <c r="AC1326" s="18">
        <v>3.8113882918588533E-2</v>
      </c>
      <c r="AD1326" s="18">
        <v>0.2166108411134009</v>
      </c>
      <c r="AE1326" s="18">
        <v>0.30240470994940089</v>
      </c>
      <c r="AG1326" s="18">
        <v>3.6062436108918357E-2</v>
      </c>
      <c r="AH1326" s="18">
        <v>0.27529380647838952</v>
      </c>
    </row>
    <row r="1327" spans="2:34" x14ac:dyDescent="0.35">
      <c r="B1327" s="17" t="s">
        <v>255</v>
      </c>
      <c r="C1327" s="18">
        <v>0.1202266906765786</v>
      </c>
      <c r="D1327" s="18">
        <v>9.7149760575335656E-2</v>
      </c>
      <c r="E1327" s="18">
        <v>0.1444515685274031</v>
      </c>
      <c r="G1327" s="18">
        <v>0.14358701956247449</v>
      </c>
      <c r="H1327" s="18">
        <v>5.8017665920625017E-2</v>
      </c>
      <c r="J1327" s="18">
        <v>8.1226781805358778E-2</v>
      </c>
      <c r="K1327" s="18">
        <v>0.11027308127332509</v>
      </c>
      <c r="L1327" s="18">
        <v>0.15378516751521321</v>
      </c>
      <c r="M1327" s="18">
        <v>0.116563604319896</v>
      </c>
      <c r="N1327" s="18">
        <v>9.3595116798038877E-2</v>
      </c>
      <c r="O1327" s="18">
        <v>0.14595553956561361</v>
      </c>
      <c r="P1327" s="18">
        <v>0.1346483853178253</v>
      </c>
      <c r="Q1327" s="18">
        <v>0.197233611314234</v>
      </c>
      <c r="R1327" s="18">
        <v>0.1129355167478255</v>
      </c>
      <c r="S1327" s="18">
        <v>4.9816826324624391E-2</v>
      </c>
      <c r="T1327" s="18">
        <v>3.1931005003349867E-2</v>
      </c>
      <c r="U1327" s="18">
        <v>0</v>
      </c>
      <c r="W1327" s="18">
        <v>0.18432787540052581</v>
      </c>
      <c r="X1327" s="18">
        <v>0.12742595405046289</v>
      </c>
      <c r="Y1327" s="18">
        <v>7.4938434183767486E-2</v>
      </c>
      <c r="Z1327" s="18">
        <v>5.0913119742131328E-2</v>
      </c>
      <c r="AA1327" s="18">
        <v>3.1067852927644801E-2</v>
      </c>
      <c r="AB1327" s="18">
        <v>0</v>
      </c>
      <c r="AC1327" s="18">
        <v>0</v>
      </c>
      <c r="AD1327" s="18">
        <v>0</v>
      </c>
      <c r="AE1327" s="18">
        <v>5.6738404456244632E-2</v>
      </c>
      <c r="AG1327" s="18">
        <v>0.1234259007758865</v>
      </c>
      <c r="AH1327" s="18">
        <v>3.8809041587053221E-2</v>
      </c>
    </row>
    <row r="1328" spans="2:34" x14ac:dyDescent="0.35">
      <c r="B1328" s="17" t="s">
        <v>66</v>
      </c>
      <c r="C1328" s="18">
        <v>5.6203432205032357E-2</v>
      </c>
      <c r="D1328" s="18">
        <v>5.7734592151235928E-2</v>
      </c>
      <c r="E1328" s="18">
        <v>5.0169050396628972E-2</v>
      </c>
      <c r="G1328" s="18">
        <v>5.9662190405022977E-2</v>
      </c>
      <c r="H1328" s="18">
        <v>4.699268968770496E-2</v>
      </c>
      <c r="J1328" s="18">
        <v>0.1003265314178924</v>
      </c>
      <c r="K1328" s="18">
        <v>2.756827031833127E-2</v>
      </c>
      <c r="L1328" s="18">
        <v>4.8951149328373182E-2</v>
      </c>
      <c r="M1328" s="18">
        <v>4.2591128407119837E-2</v>
      </c>
      <c r="N1328" s="18">
        <v>8.9732210015781952E-2</v>
      </c>
      <c r="O1328" s="18">
        <v>0.10884419070047489</v>
      </c>
      <c r="P1328" s="18">
        <v>3.5974609210967637E-2</v>
      </c>
      <c r="Q1328" s="18">
        <v>5.5479049745544871E-2</v>
      </c>
      <c r="R1328" s="18">
        <v>5.3442985714461017E-2</v>
      </c>
      <c r="S1328" s="18">
        <v>4.5704693921495863E-2</v>
      </c>
      <c r="T1328" s="18">
        <v>3.1931005003349867E-2</v>
      </c>
      <c r="U1328" s="18">
        <v>8.8979850163809091E-2</v>
      </c>
      <c r="W1328" s="18">
        <v>7.7909843926957004E-2</v>
      </c>
      <c r="X1328" s="18">
        <v>6.0031009678632639E-2</v>
      </c>
      <c r="Y1328" s="18">
        <v>1.9237780575070761E-2</v>
      </c>
      <c r="Z1328" s="18">
        <v>7.4211016728158316E-2</v>
      </c>
      <c r="AA1328" s="18">
        <v>2.628581140483402E-2</v>
      </c>
      <c r="AB1328" s="18">
        <v>0</v>
      </c>
      <c r="AC1328" s="18">
        <v>3.7995283649251067E-2</v>
      </c>
      <c r="AD1328" s="18">
        <v>0</v>
      </c>
      <c r="AE1328" s="18">
        <v>0</v>
      </c>
      <c r="AG1328" s="18">
        <v>5.8258945963909237E-2</v>
      </c>
      <c r="AH1328" s="18">
        <v>0</v>
      </c>
    </row>
  </sheetData>
  <mergeCells count="5">
    <mergeCell ref="J5:U5"/>
    <mergeCell ref="D5:E5"/>
    <mergeCell ref="G5:H5"/>
    <mergeCell ref="W5:AE5"/>
    <mergeCell ref="AG5:AH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58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61</v>
      </c>
      <c r="C9" s="18">
        <v>0.72631464738510676</v>
      </c>
      <c r="D9" s="18">
        <v>0.74187177724475195</v>
      </c>
      <c r="E9" s="18">
        <v>0.70914683474302265</v>
      </c>
      <c r="G9" s="18">
        <v>0.73858803479473922</v>
      </c>
      <c r="H9" s="18">
        <v>0.6936303703385529</v>
      </c>
      <c r="J9" s="18">
        <v>0.78353356963200271</v>
      </c>
      <c r="K9" s="18">
        <v>0.72419404139242527</v>
      </c>
      <c r="L9" s="18">
        <v>0.6754287263412081</v>
      </c>
      <c r="M9" s="18">
        <v>0.70960921003585808</v>
      </c>
      <c r="N9" s="18">
        <v>0.774163978632186</v>
      </c>
      <c r="O9" s="18">
        <v>0.70017027539042986</v>
      </c>
      <c r="P9" s="18">
        <v>0.78415234473419437</v>
      </c>
      <c r="Q9" s="18">
        <v>0.70856021668792768</v>
      </c>
      <c r="R9" s="18">
        <v>0.70956363739171568</v>
      </c>
      <c r="S9" s="18">
        <v>0.53519035692666672</v>
      </c>
      <c r="T9" s="18">
        <v>0.80530830233923434</v>
      </c>
      <c r="U9" s="18">
        <v>0.77795970032761819</v>
      </c>
      <c r="W9" s="18">
        <v>0.76863942857865963</v>
      </c>
      <c r="X9" s="18">
        <v>0.71145241252807834</v>
      </c>
      <c r="Y9" s="18">
        <v>0.64648408273452185</v>
      </c>
      <c r="Z9" s="18">
        <v>0.72303512474127762</v>
      </c>
      <c r="AA9" s="18">
        <v>0.82324036148652013</v>
      </c>
      <c r="AB9" s="18">
        <v>0.6341323628535056</v>
      </c>
      <c r="AC9" s="18">
        <v>0.69981174267441693</v>
      </c>
      <c r="AD9" s="18">
        <v>0.87300187776969052</v>
      </c>
      <c r="AE9" s="18">
        <v>0.58630750322946179</v>
      </c>
      <c r="AG9" s="18">
        <v>0.73020400269125152</v>
      </c>
      <c r="AH9" s="18">
        <v>0.67690306232121755</v>
      </c>
    </row>
    <row r="10" spans="2:36" ht="19" customHeight="1" x14ac:dyDescent="0.35">
      <c r="B10" s="20" t="s">
        <v>62</v>
      </c>
      <c r="C10" s="18">
        <v>0.57304710649075996</v>
      </c>
      <c r="D10" s="18">
        <v>0.67658383572687508</v>
      </c>
      <c r="E10" s="18">
        <v>0.46404588990531181</v>
      </c>
      <c r="G10" s="18">
        <v>0.51580151480493697</v>
      </c>
      <c r="H10" s="18">
        <v>0.72549326629216127</v>
      </c>
      <c r="J10" s="18">
        <v>0.70930932727935758</v>
      </c>
      <c r="K10" s="18">
        <v>0.59355824243327082</v>
      </c>
      <c r="L10" s="18">
        <v>0.66146922424336763</v>
      </c>
      <c r="M10" s="18">
        <v>0.58058302216664859</v>
      </c>
      <c r="N10" s="18">
        <v>0.49724916490009868</v>
      </c>
      <c r="O10" s="18">
        <v>0.53973105090918327</v>
      </c>
      <c r="P10" s="18">
        <v>0.43218426520844938</v>
      </c>
      <c r="Q10" s="18">
        <v>0.65897037743998088</v>
      </c>
      <c r="R10" s="18">
        <v>0.51514560339115067</v>
      </c>
      <c r="S10" s="18">
        <v>0.46892177547646169</v>
      </c>
      <c r="T10" s="18">
        <v>0.51822303577997741</v>
      </c>
      <c r="U10" s="18">
        <v>0.71102014983619088</v>
      </c>
      <c r="W10" s="18">
        <v>0.46793914648964752</v>
      </c>
      <c r="X10" s="18">
        <v>0.60512795320043367</v>
      </c>
      <c r="Y10" s="18">
        <v>0.58433819840091372</v>
      </c>
      <c r="Z10" s="18">
        <v>0.73049893272306943</v>
      </c>
      <c r="AA10" s="18">
        <v>0.51471500026591388</v>
      </c>
      <c r="AB10" s="18">
        <v>0.84227417019913065</v>
      </c>
      <c r="AC10" s="18">
        <v>0.86075164057035969</v>
      </c>
      <c r="AD10" s="18">
        <v>0.87718676262004025</v>
      </c>
      <c r="AE10" s="18">
        <v>0.8826725239795612</v>
      </c>
      <c r="AG10" s="18">
        <v>0.56503364107814269</v>
      </c>
      <c r="AH10" s="18">
        <v>0.8809390207735539</v>
      </c>
    </row>
    <row r="11" spans="2:36" ht="32.15" customHeight="1" x14ac:dyDescent="0.35">
      <c r="B11" s="20" t="s">
        <v>63</v>
      </c>
      <c r="C11" s="18">
        <v>0.1201577180337277</v>
      </c>
      <c r="D11" s="18">
        <v>0.1630553109731803</v>
      </c>
      <c r="E11" s="18">
        <v>7.4915106662991518E-2</v>
      </c>
      <c r="G11" s="18">
        <v>7.8938068690579483E-2</v>
      </c>
      <c r="H11" s="18">
        <v>0.22992647167348579</v>
      </c>
      <c r="J11" s="18">
        <v>0.1303593872508661</v>
      </c>
      <c r="K11" s="18">
        <v>0.16350818283780941</v>
      </c>
      <c r="L11" s="18">
        <v>0.12019802118226081</v>
      </c>
      <c r="M11" s="18">
        <v>0.13327537529137959</v>
      </c>
      <c r="N11" s="18">
        <v>0.1519844255669606</v>
      </c>
      <c r="O11" s="18">
        <v>0.14572860899737711</v>
      </c>
      <c r="P11" s="18">
        <v>0.10513586778021761</v>
      </c>
      <c r="Q11" s="18">
        <v>9.828262098257555E-2</v>
      </c>
      <c r="R11" s="18">
        <v>0.1289092918864761</v>
      </c>
      <c r="S11" s="18">
        <v>9.1409387842991727E-2</v>
      </c>
      <c r="T11" s="18">
        <v>7.9680623272928894E-2</v>
      </c>
      <c r="U11" s="18">
        <v>0</v>
      </c>
      <c r="W11" s="18">
        <v>3.838795780550739E-2</v>
      </c>
      <c r="X11" s="18">
        <v>0.115910350163816</v>
      </c>
      <c r="Y11" s="18">
        <v>0.18344214002354639</v>
      </c>
      <c r="Z11" s="18">
        <v>0.20985556043877221</v>
      </c>
      <c r="AA11" s="18">
        <v>0.1432544727539343</v>
      </c>
      <c r="AB11" s="18">
        <v>0.2345848944105958</v>
      </c>
      <c r="AC11" s="18">
        <v>0.23984940886540529</v>
      </c>
      <c r="AD11" s="18">
        <v>0.34737569660256479</v>
      </c>
      <c r="AE11" s="18">
        <v>0.31729416348900108</v>
      </c>
      <c r="AG11" s="18">
        <v>0.11090200796399829</v>
      </c>
      <c r="AH11" s="18">
        <v>0.32679994230008169</v>
      </c>
    </row>
    <row r="12" spans="2:36" ht="19" customHeight="1" x14ac:dyDescent="0.35">
      <c r="B12" s="20" t="s">
        <v>64</v>
      </c>
      <c r="C12" s="18">
        <v>9.7332459608549637E-2</v>
      </c>
      <c r="D12" s="18">
        <v>0.1236716919580394</v>
      </c>
      <c r="E12" s="18">
        <v>6.4665814852574457E-2</v>
      </c>
      <c r="G12" s="18">
        <v>6.5886605533309245E-2</v>
      </c>
      <c r="H12" s="18">
        <v>0.18107340025171931</v>
      </c>
      <c r="J12" s="18">
        <v>0.1037022897432132</v>
      </c>
      <c r="K12" s="18">
        <v>7.2881574491490644E-2</v>
      </c>
      <c r="L12" s="18">
        <v>9.2098686806567395E-2</v>
      </c>
      <c r="M12" s="18">
        <v>0.1214863179364641</v>
      </c>
      <c r="N12" s="18">
        <v>0.10518686716794109</v>
      </c>
      <c r="O12" s="18">
        <v>7.8069353691683607E-2</v>
      </c>
      <c r="P12" s="18">
        <v>9.1918750946435479E-2</v>
      </c>
      <c r="Q12" s="18">
        <v>0.1496852217433825</v>
      </c>
      <c r="R12" s="18">
        <v>6.9438057028767458E-2</v>
      </c>
      <c r="S12" s="18">
        <v>6.2156449047076491E-2</v>
      </c>
      <c r="T12" s="18">
        <v>0.14354263327962871</v>
      </c>
      <c r="U12" s="18">
        <v>0.11102014983619091</v>
      </c>
      <c r="W12" s="18">
        <v>7.2547047352034599E-2</v>
      </c>
      <c r="X12" s="18">
        <v>0.1046503506909507</v>
      </c>
      <c r="Y12" s="18">
        <v>0.141286956081352</v>
      </c>
      <c r="Z12" s="18">
        <v>7.0696841562175858E-2</v>
      </c>
      <c r="AA12" s="18">
        <v>6.3978635701000777E-2</v>
      </c>
      <c r="AB12" s="18">
        <v>0.15755873074184859</v>
      </c>
      <c r="AC12" s="18">
        <v>0.1625641449175789</v>
      </c>
      <c r="AD12" s="18">
        <v>0.34360896334371038</v>
      </c>
      <c r="AE12" s="18">
        <v>0.11732747602043871</v>
      </c>
      <c r="AG12" s="18">
        <v>9.5064010145214956E-2</v>
      </c>
      <c r="AH12" s="18">
        <v>0.18883253393809679</v>
      </c>
    </row>
    <row r="13" spans="2:36" ht="19" customHeight="1" x14ac:dyDescent="0.35">
      <c r="B13" s="20" t="s">
        <v>65</v>
      </c>
      <c r="C13" s="18">
        <v>1.9613891094464059E-2</v>
      </c>
      <c r="D13" s="18">
        <v>9.4127603548451975E-3</v>
      </c>
      <c r="E13" s="18">
        <v>3.1167965789576729E-2</v>
      </c>
      <c r="G13" s="18">
        <v>2.6979172072526258E-2</v>
      </c>
      <c r="H13" s="18">
        <v>0</v>
      </c>
      <c r="J13" s="18">
        <v>0</v>
      </c>
      <c r="K13" s="18">
        <v>5.5136540636662533E-2</v>
      </c>
      <c r="L13" s="18">
        <v>1.788624072569945E-2</v>
      </c>
      <c r="M13" s="18">
        <v>0</v>
      </c>
      <c r="N13" s="18">
        <v>0</v>
      </c>
      <c r="O13" s="18">
        <v>5.5440092729471577E-2</v>
      </c>
      <c r="P13" s="18">
        <v>0</v>
      </c>
      <c r="Q13" s="18">
        <v>0</v>
      </c>
      <c r="R13" s="18">
        <v>3.6636717018254522E-2</v>
      </c>
      <c r="S13" s="18">
        <v>0</v>
      </c>
      <c r="T13" s="18">
        <v>3.1931005003349867E-2</v>
      </c>
      <c r="U13" s="18">
        <v>0</v>
      </c>
      <c r="W13" s="18">
        <v>3.5099827463600783E-2</v>
      </c>
      <c r="X13" s="18">
        <v>1.719676869763408E-2</v>
      </c>
      <c r="Y13" s="18">
        <v>0</v>
      </c>
      <c r="Z13" s="18">
        <v>0</v>
      </c>
      <c r="AA13" s="18">
        <v>3.1989317850500389E-2</v>
      </c>
      <c r="AB13" s="18">
        <v>0</v>
      </c>
      <c r="AC13" s="18">
        <v>0</v>
      </c>
      <c r="AD13" s="18">
        <v>0</v>
      </c>
      <c r="AE13" s="18">
        <v>0</v>
      </c>
      <c r="AG13" s="18">
        <v>2.033122491960674E-2</v>
      </c>
      <c r="AH13" s="18">
        <v>0</v>
      </c>
    </row>
    <row r="14" spans="2:36" ht="19" customHeight="1" x14ac:dyDescent="0.35">
      <c r="B14" s="20" t="s">
        <v>66</v>
      </c>
      <c r="C14" s="18">
        <v>9.1882515255596337E-3</v>
      </c>
      <c r="D14" s="18">
        <v>6.4433069357490323E-3</v>
      </c>
      <c r="E14" s="18">
        <v>1.2361788813797179E-2</v>
      </c>
      <c r="G14" s="18">
        <v>8.6040810875911977E-3</v>
      </c>
      <c r="H14" s="18">
        <v>1.0743909128446199E-2</v>
      </c>
      <c r="J14" s="18">
        <v>0</v>
      </c>
      <c r="K14" s="18">
        <v>0</v>
      </c>
      <c r="L14" s="18">
        <v>9.3281152303350597E-3</v>
      </c>
      <c r="M14" s="18">
        <v>0</v>
      </c>
      <c r="N14" s="18">
        <v>0</v>
      </c>
      <c r="O14" s="18">
        <v>0</v>
      </c>
      <c r="P14" s="18">
        <v>1.6005076686467432E-2</v>
      </c>
      <c r="Q14" s="18">
        <v>2.2420498330973381E-2</v>
      </c>
      <c r="R14" s="18">
        <v>0</v>
      </c>
      <c r="S14" s="18">
        <v>4.5704693921495863E-2</v>
      </c>
      <c r="T14" s="18">
        <v>3.2398858798623691E-2</v>
      </c>
      <c r="U14" s="18">
        <v>0</v>
      </c>
      <c r="W14" s="18">
        <v>9.7631757969150919E-3</v>
      </c>
      <c r="X14" s="18">
        <v>0</v>
      </c>
      <c r="Y14" s="18">
        <v>0</v>
      </c>
      <c r="Z14" s="18">
        <v>0</v>
      </c>
      <c r="AA14" s="18">
        <v>2.628581140483402E-2</v>
      </c>
      <c r="AB14" s="18">
        <v>5.6225478475275023E-2</v>
      </c>
      <c r="AC14" s="18">
        <v>0</v>
      </c>
      <c r="AD14" s="18">
        <v>0</v>
      </c>
      <c r="AE14" s="18">
        <v>0</v>
      </c>
      <c r="AG14" s="18">
        <v>7.3795338619643599E-3</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G16"/>
  <sheetViews>
    <sheetView showGridLines="0" workbookViewId="0">
      <selection activeCell="C7" sqref="C7"/>
    </sheetView>
  </sheetViews>
  <sheetFormatPr defaultRowHeight="14.5" x14ac:dyDescent="0.35"/>
  <cols>
    <col min="1" max="1" width="5" customWidth="1"/>
    <col min="2" max="2" width="25" customWidth="1"/>
    <col min="3" max="7" width="20" customWidth="1"/>
  </cols>
  <sheetData>
    <row r="2" spans="2:7" ht="40" customHeight="1" x14ac:dyDescent="0.35">
      <c r="D2" s="19" t="s">
        <v>381</v>
      </c>
    </row>
    <row r="6" spans="2:7" ht="74.150000000000006" customHeight="1" x14ac:dyDescent="0.35">
      <c r="C6" s="21" t="s">
        <v>382</v>
      </c>
      <c r="D6" s="21" t="s">
        <v>383</v>
      </c>
      <c r="E6" s="21" t="s">
        <v>384</v>
      </c>
      <c r="F6" s="21" t="s">
        <v>385</v>
      </c>
      <c r="G6" s="21" t="s">
        <v>386</v>
      </c>
    </row>
    <row r="7" spans="2:7" x14ac:dyDescent="0.35">
      <c r="B7" s="20" t="s">
        <v>68</v>
      </c>
      <c r="C7" s="18">
        <v>0.71099843127698403</v>
      </c>
      <c r="D7" s="18">
        <v>0.65564615830632467</v>
      </c>
      <c r="E7" s="18">
        <v>0.76506935515292196</v>
      </c>
      <c r="F7" s="18">
        <v>0.83628132847900494</v>
      </c>
      <c r="G7" s="18">
        <v>0.58509385787057999</v>
      </c>
    </row>
    <row r="8" spans="2:7" x14ac:dyDescent="0.35">
      <c r="B8" s="20" t="s">
        <v>69</v>
      </c>
      <c r="C8" s="18">
        <v>0.28484850664059569</v>
      </c>
      <c r="D8" s="18">
        <v>0.34435384169367539</v>
      </c>
      <c r="E8" s="18">
        <v>0.22825115147689701</v>
      </c>
      <c r="F8" s="18">
        <v>0.1572440316254132</v>
      </c>
      <c r="G8" s="18">
        <v>0.41109808481835869</v>
      </c>
    </row>
    <row r="9" spans="2:7" x14ac:dyDescent="0.35">
      <c r="B9" s="20" t="s">
        <v>66</v>
      </c>
      <c r="C9" s="18">
        <v>4.1530620824203057E-3</v>
      </c>
      <c r="D9" s="18">
        <v>0</v>
      </c>
      <c r="E9" s="18">
        <v>6.6794933701811946E-3</v>
      </c>
      <c r="F9" s="18">
        <v>6.4746398955819479E-3</v>
      </c>
      <c r="G9" s="18">
        <v>3.8080573110613608E-3</v>
      </c>
    </row>
    <row r="12" spans="2:7" x14ac:dyDescent="0.35">
      <c r="B12" t="s">
        <v>380</v>
      </c>
    </row>
    <row r="13" spans="2:7" x14ac:dyDescent="0.35">
      <c r="B13" t="s">
        <v>11</v>
      </c>
    </row>
    <row r="16" spans="2:7" x14ac:dyDescent="0.35">
      <c r="B16" t="str">
        <f>HYPERLINK("#Contents!A1", "Return to Contents")</f>
        <v>Return to Contents</v>
      </c>
    </row>
  </sheetData>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J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67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68</v>
      </c>
      <c r="C9" s="18">
        <v>0.71099843127698403</v>
      </c>
      <c r="D9" s="18">
        <v>0.72487171252410443</v>
      </c>
      <c r="E9" s="18">
        <v>0.6962320278636186</v>
      </c>
      <c r="G9" s="18">
        <v>0.6923788414921751</v>
      </c>
      <c r="H9" s="18">
        <v>0.76058277264163932</v>
      </c>
      <c r="J9" s="18">
        <v>0.69074395598076899</v>
      </c>
      <c r="K9" s="18">
        <v>0.76170880359852167</v>
      </c>
      <c r="L9" s="18">
        <v>0.6903726007640717</v>
      </c>
      <c r="M9" s="18">
        <v>0.48585320531327642</v>
      </c>
      <c r="N9" s="18">
        <v>0.73588974299259047</v>
      </c>
      <c r="O9" s="18">
        <v>0.73094511239922122</v>
      </c>
      <c r="P9" s="18">
        <v>0.70809141713988988</v>
      </c>
      <c r="Q9" s="18">
        <v>0.79031154983712792</v>
      </c>
      <c r="R9" s="18">
        <v>0.62536793012016878</v>
      </c>
      <c r="S9" s="18">
        <v>0.90447847975387974</v>
      </c>
      <c r="T9" s="18">
        <v>0.80267255594537334</v>
      </c>
      <c r="U9" s="18">
        <v>0.8889798501638092</v>
      </c>
      <c r="W9" s="18">
        <v>0.63223334229750072</v>
      </c>
      <c r="X9" s="18">
        <v>0.64284202849316885</v>
      </c>
      <c r="Y9" s="18">
        <v>0.80260939414256083</v>
      </c>
      <c r="Z9" s="18">
        <v>0.84699039551666966</v>
      </c>
      <c r="AA9" s="18">
        <v>0.86929772666801464</v>
      </c>
      <c r="AB9" s="18">
        <v>0.89548917306729259</v>
      </c>
      <c r="AC9" s="18">
        <v>0.80485556132577296</v>
      </c>
      <c r="AD9" s="18">
        <v>0.75018864038973065</v>
      </c>
      <c r="AE9" s="18">
        <v>0.84663439284516828</v>
      </c>
      <c r="AG9" s="18">
        <v>0.70824775959068109</v>
      </c>
      <c r="AH9" s="18">
        <v>0.81615748907006702</v>
      </c>
    </row>
    <row r="10" spans="2:36" ht="19" customHeight="1" x14ac:dyDescent="0.35">
      <c r="B10" s="20" t="s">
        <v>69</v>
      </c>
      <c r="C10" s="18">
        <v>0.28484850664059569</v>
      </c>
      <c r="D10" s="18">
        <v>0.26714051993909832</v>
      </c>
      <c r="E10" s="18">
        <v>0.30376797213638163</v>
      </c>
      <c r="G10" s="18">
        <v>0.30190856552921258</v>
      </c>
      <c r="H10" s="18">
        <v>0.23941722735836091</v>
      </c>
      <c r="J10" s="18">
        <v>0.30925604401923112</v>
      </c>
      <c r="K10" s="18">
        <v>0.23829119640147831</v>
      </c>
      <c r="L10" s="18">
        <v>0.29798871082889511</v>
      </c>
      <c r="M10" s="18">
        <v>0.51414679468672331</v>
      </c>
      <c r="N10" s="18">
        <v>0.26411025700740931</v>
      </c>
      <c r="O10" s="18">
        <v>0.26905488760077861</v>
      </c>
      <c r="P10" s="18">
        <v>0.29190858286011018</v>
      </c>
      <c r="Q10" s="18">
        <v>0.2096884501628716</v>
      </c>
      <c r="R10" s="18">
        <v>0.37463206987983089</v>
      </c>
      <c r="S10" s="18">
        <v>9.5521520246120262E-2</v>
      </c>
      <c r="T10" s="18">
        <v>0.16539643905127671</v>
      </c>
      <c r="U10" s="18">
        <v>0.11102014983619091</v>
      </c>
      <c r="W10" s="18">
        <v>0.36301063920605459</v>
      </c>
      <c r="X10" s="18">
        <v>0.35715797150683132</v>
      </c>
      <c r="Y10" s="18">
        <v>0.18388041687080439</v>
      </c>
      <c r="Z10" s="18">
        <v>0.15300960448333051</v>
      </c>
      <c r="AA10" s="18">
        <v>0.13070227333198531</v>
      </c>
      <c r="AB10" s="18">
        <v>0.1045108269327074</v>
      </c>
      <c r="AC10" s="18">
        <v>0.1951444386742269</v>
      </c>
      <c r="AD10" s="18">
        <v>0.24981135961026929</v>
      </c>
      <c r="AE10" s="18">
        <v>0.15336560715483161</v>
      </c>
      <c r="AG10" s="18">
        <v>0.28744728944899622</v>
      </c>
      <c r="AH10" s="18">
        <v>0.18384251092993309</v>
      </c>
    </row>
    <row r="11" spans="2:36" ht="19" customHeight="1" x14ac:dyDescent="0.35">
      <c r="B11" s="20" t="s">
        <v>66</v>
      </c>
      <c r="C11" s="18">
        <v>4.1530620824203057E-3</v>
      </c>
      <c r="D11" s="18">
        <v>7.9877675367973702E-3</v>
      </c>
      <c r="E11" s="18">
        <v>0</v>
      </c>
      <c r="G11" s="18">
        <v>5.7125929786122987E-3</v>
      </c>
      <c r="H11" s="18">
        <v>0</v>
      </c>
      <c r="J11" s="18">
        <v>0</v>
      </c>
      <c r="K11" s="18">
        <v>0</v>
      </c>
      <c r="L11" s="18">
        <v>1.163868840703294E-2</v>
      </c>
      <c r="M11" s="18">
        <v>0</v>
      </c>
      <c r="N11" s="18">
        <v>0</v>
      </c>
      <c r="O11" s="18">
        <v>0</v>
      </c>
      <c r="P11" s="18">
        <v>0</v>
      </c>
      <c r="Q11" s="18">
        <v>0</v>
      </c>
      <c r="R11" s="18">
        <v>0</v>
      </c>
      <c r="S11" s="18">
        <v>0</v>
      </c>
      <c r="T11" s="18">
        <v>3.1931005003349867E-2</v>
      </c>
      <c r="U11" s="18">
        <v>0</v>
      </c>
      <c r="W11" s="18">
        <v>4.7560184964447376E-3</v>
      </c>
      <c r="X11" s="18">
        <v>0</v>
      </c>
      <c r="Y11" s="18">
        <v>1.351018898663498E-2</v>
      </c>
      <c r="Z11" s="18">
        <v>0</v>
      </c>
      <c r="AA11" s="18">
        <v>0</v>
      </c>
      <c r="AB11" s="18">
        <v>0</v>
      </c>
      <c r="AC11" s="18">
        <v>0</v>
      </c>
      <c r="AD11" s="18">
        <v>0</v>
      </c>
      <c r="AE11" s="18">
        <v>0</v>
      </c>
      <c r="AG11" s="18">
        <v>4.3049509603226852E-3</v>
      </c>
      <c r="AH11" s="18">
        <v>0</v>
      </c>
    </row>
    <row r="13" spans="2:36" x14ac:dyDescent="0.35">
      <c r="B13" t="s">
        <v>380</v>
      </c>
    </row>
    <row r="14" spans="2:36" x14ac:dyDescent="0.35">
      <c r="B14" t="s">
        <v>11</v>
      </c>
    </row>
    <row r="16" spans="2:36" x14ac:dyDescent="0.35">
      <c r="B16"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J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70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68</v>
      </c>
      <c r="C9" s="18">
        <v>0.65564615830632467</v>
      </c>
      <c r="D9" s="18">
        <v>0.64728851017167588</v>
      </c>
      <c r="E9" s="18">
        <v>0.66232840319106578</v>
      </c>
      <c r="G9" s="18">
        <v>0.6170082879126747</v>
      </c>
      <c r="H9" s="18">
        <v>0.75853958277720657</v>
      </c>
      <c r="J9" s="18">
        <v>0.70327823593462913</v>
      </c>
      <c r="K9" s="18">
        <v>0.66007468925851742</v>
      </c>
      <c r="L9" s="18">
        <v>0.71457741324665114</v>
      </c>
      <c r="M9" s="18">
        <v>0.79883341531931584</v>
      </c>
      <c r="N9" s="18">
        <v>0.45860337712836269</v>
      </c>
      <c r="O9" s="18">
        <v>0.60965482855428776</v>
      </c>
      <c r="P9" s="18">
        <v>0.61338106058297148</v>
      </c>
      <c r="Q9" s="18">
        <v>0.58922212919803252</v>
      </c>
      <c r="R9" s="18">
        <v>0.73631244545586372</v>
      </c>
      <c r="S9" s="18">
        <v>0.57678291844503415</v>
      </c>
      <c r="T9" s="18">
        <v>0.59046220621506551</v>
      </c>
      <c r="U9" s="18">
        <v>0.51102014983619104</v>
      </c>
      <c r="W9" s="18">
        <v>0.61155795075163633</v>
      </c>
      <c r="X9" s="18">
        <v>0.67207467888662409</v>
      </c>
      <c r="Y9" s="18">
        <v>0.6334671705893935</v>
      </c>
      <c r="Z9" s="18">
        <v>0.55731695925072922</v>
      </c>
      <c r="AA9" s="18">
        <v>0.88654000825509216</v>
      </c>
      <c r="AB9" s="18">
        <v>0.74094091793255701</v>
      </c>
      <c r="AC9" s="18">
        <v>0.83987198431764032</v>
      </c>
      <c r="AD9" s="18">
        <v>1</v>
      </c>
      <c r="AE9" s="18">
        <v>0.76919571506707185</v>
      </c>
      <c r="AG9" s="18">
        <v>0.64792472478705421</v>
      </c>
      <c r="AH9" s="18">
        <v>0.84212997918650079</v>
      </c>
    </row>
    <row r="10" spans="2:36" ht="19" customHeight="1" x14ac:dyDescent="0.35">
      <c r="B10" s="20" t="s">
        <v>69</v>
      </c>
      <c r="C10" s="18">
        <v>0.34435384169367539</v>
      </c>
      <c r="D10" s="18">
        <v>0.35271148982832418</v>
      </c>
      <c r="E10" s="18">
        <v>0.33767159680893438</v>
      </c>
      <c r="G10" s="18">
        <v>0.38299171208732552</v>
      </c>
      <c r="H10" s="18">
        <v>0.24146041722279341</v>
      </c>
      <c r="J10" s="18">
        <v>0.29672176406537099</v>
      </c>
      <c r="K10" s="18">
        <v>0.33992531074148252</v>
      </c>
      <c r="L10" s="18">
        <v>0.28542258675334858</v>
      </c>
      <c r="M10" s="18">
        <v>0.2011665846806838</v>
      </c>
      <c r="N10" s="18">
        <v>0.54139662287163703</v>
      </c>
      <c r="O10" s="18">
        <v>0.39034517144571179</v>
      </c>
      <c r="P10" s="18">
        <v>0.38661893941702868</v>
      </c>
      <c r="Q10" s="18">
        <v>0.41077787080196682</v>
      </c>
      <c r="R10" s="18">
        <v>0.26368755454413623</v>
      </c>
      <c r="S10" s="18">
        <v>0.42321708155496579</v>
      </c>
      <c r="T10" s="18">
        <v>0.40953779378493449</v>
      </c>
      <c r="U10" s="18">
        <v>0.48897985016380913</v>
      </c>
      <c r="W10" s="18">
        <v>0.38844204924836367</v>
      </c>
      <c r="X10" s="18">
        <v>0.32792532111337602</v>
      </c>
      <c r="Y10" s="18">
        <v>0.36653282941060672</v>
      </c>
      <c r="Z10" s="18">
        <v>0.44268304074927078</v>
      </c>
      <c r="AA10" s="18">
        <v>0.1134599917449079</v>
      </c>
      <c r="AB10" s="18">
        <v>0.25905908206744283</v>
      </c>
      <c r="AC10" s="18">
        <v>0.16012801568235979</v>
      </c>
      <c r="AD10" s="18">
        <v>0</v>
      </c>
      <c r="AE10" s="18">
        <v>0.2308042849329279</v>
      </c>
      <c r="AG10" s="18">
        <v>0.35207527521294568</v>
      </c>
      <c r="AH10" s="18">
        <v>0.1578700208134993</v>
      </c>
    </row>
    <row r="11" spans="2:36" ht="19" customHeight="1" x14ac:dyDescent="0.35">
      <c r="B11" s="20" t="s">
        <v>66</v>
      </c>
      <c r="C11" s="18">
        <v>0</v>
      </c>
      <c r="D11" s="18">
        <v>0</v>
      </c>
      <c r="E11" s="18">
        <v>0</v>
      </c>
      <c r="G11" s="18">
        <v>0</v>
      </c>
      <c r="H11" s="18">
        <v>0</v>
      </c>
      <c r="J11" s="18">
        <v>0</v>
      </c>
      <c r="K11" s="18">
        <v>0</v>
      </c>
      <c r="L11" s="18">
        <v>0</v>
      </c>
      <c r="M11" s="18">
        <v>0</v>
      </c>
      <c r="N11" s="18">
        <v>0</v>
      </c>
      <c r="O11" s="18">
        <v>0</v>
      </c>
      <c r="P11" s="18">
        <v>0</v>
      </c>
      <c r="Q11" s="18">
        <v>0</v>
      </c>
      <c r="R11" s="18">
        <v>0</v>
      </c>
      <c r="S11" s="18">
        <v>0</v>
      </c>
      <c r="T11" s="18">
        <v>0</v>
      </c>
      <c r="U11" s="18">
        <v>0</v>
      </c>
      <c r="W11" s="18">
        <v>0</v>
      </c>
      <c r="X11" s="18">
        <v>0</v>
      </c>
      <c r="Y11" s="18">
        <v>0</v>
      </c>
      <c r="Z11" s="18">
        <v>0</v>
      </c>
      <c r="AA11" s="18">
        <v>0</v>
      </c>
      <c r="AB11" s="18">
        <v>0</v>
      </c>
      <c r="AC11" s="18">
        <v>0</v>
      </c>
      <c r="AD11" s="18">
        <v>0</v>
      </c>
      <c r="AE11" s="18">
        <v>0</v>
      </c>
      <c r="AG11" s="18">
        <v>0</v>
      </c>
      <c r="AH11" s="18">
        <v>0</v>
      </c>
    </row>
    <row r="13" spans="2:36" x14ac:dyDescent="0.35">
      <c r="B13" t="s">
        <v>380</v>
      </c>
    </row>
    <row r="14" spans="2:36" x14ac:dyDescent="0.35">
      <c r="B14" t="s">
        <v>11</v>
      </c>
    </row>
    <row r="16" spans="2:36" x14ac:dyDescent="0.35">
      <c r="B16"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J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71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68</v>
      </c>
      <c r="C9" s="18">
        <v>0.76506935515292196</v>
      </c>
      <c r="D9" s="18">
        <v>0.80628009848489668</v>
      </c>
      <c r="E9" s="18">
        <v>0.72426430662208718</v>
      </c>
      <c r="G9" s="18">
        <v>0.72521584893146029</v>
      </c>
      <c r="H9" s="18">
        <v>0.87120004223581349</v>
      </c>
      <c r="J9" s="18">
        <v>0.83701338151081595</v>
      </c>
      <c r="K9" s="18">
        <v>0.86215864840834355</v>
      </c>
      <c r="L9" s="18">
        <v>0.73375012447109578</v>
      </c>
      <c r="M9" s="18">
        <v>0.68922822117034732</v>
      </c>
      <c r="N9" s="18">
        <v>0.68056886183414733</v>
      </c>
      <c r="O9" s="18">
        <v>0.72257100877169933</v>
      </c>
      <c r="P9" s="18">
        <v>0.75610664719929233</v>
      </c>
      <c r="Q9" s="18">
        <v>0.82110801191472749</v>
      </c>
      <c r="R9" s="18">
        <v>0.72435580793989451</v>
      </c>
      <c r="S9" s="18">
        <v>0.84232203070680323</v>
      </c>
      <c r="T9" s="18">
        <v>0.84298072137711189</v>
      </c>
      <c r="U9" s="18">
        <v>0.62204029967238195</v>
      </c>
      <c r="W9" s="18">
        <v>0.63875220836230018</v>
      </c>
      <c r="X9" s="18">
        <v>0.83188552914006531</v>
      </c>
      <c r="Y9" s="18">
        <v>0.84644460403072352</v>
      </c>
      <c r="Z9" s="18">
        <v>0.80278527949649303</v>
      </c>
      <c r="AA9" s="18">
        <v>0.97371418859516579</v>
      </c>
      <c r="AB9" s="18">
        <v>0.94924982433720284</v>
      </c>
      <c r="AC9" s="18">
        <v>0.92619759722871675</v>
      </c>
      <c r="AD9" s="18">
        <v>0.75018864038973065</v>
      </c>
      <c r="AE9" s="18">
        <v>0.93958803287260906</v>
      </c>
      <c r="AG9" s="18">
        <v>0.76018909505115762</v>
      </c>
      <c r="AH9" s="18">
        <v>0.8797377345151941</v>
      </c>
    </row>
    <row r="10" spans="2:36" ht="19" customHeight="1" x14ac:dyDescent="0.35">
      <c r="B10" s="20" t="s">
        <v>69</v>
      </c>
      <c r="C10" s="18">
        <v>0.22825115147689701</v>
      </c>
      <c r="D10" s="18">
        <v>0.18447128365728899</v>
      </c>
      <c r="E10" s="18">
        <v>0.27177429494165273</v>
      </c>
      <c r="G10" s="18">
        <v>0.26728880145712353</v>
      </c>
      <c r="H10" s="18">
        <v>0.1242931059418277</v>
      </c>
      <c r="J10" s="18">
        <v>0.16298661848918411</v>
      </c>
      <c r="K10" s="18">
        <v>0.13784135159165631</v>
      </c>
      <c r="L10" s="18">
        <v>0.24783691352532031</v>
      </c>
      <c r="M10" s="18">
        <v>0.29039297327250763</v>
      </c>
      <c r="N10" s="18">
        <v>0.31943113816585261</v>
      </c>
      <c r="O10" s="18">
        <v>0.27742899122830039</v>
      </c>
      <c r="P10" s="18">
        <v>0.2438933528007079</v>
      </c>
      <c r="Q10" s="18">
        <v>0.1788919880852721</v>
      </c>
      <c r="R10" s="18">
        <v>0.27564419206010521</v>
      </c>
      <c r="S10" s="18">
        <v>0.15767796929319669</v>
      </c>
      <c r="T10" s="18">
        <v>0.1277240200133995</v>
      </c>
      <c r="U10" s="18">
        <v>0.37795970032761822</v>
      </c>
      <c r="W10" s="18">
        <v>0.36124779163769988</v>
      </c>
      <c r="X10" s="18">
        <v>0.16811447085993461</v>
      </c>
      <c r="Y10" s="18">
        <v>0.1400452069826417</v>
      </c>
      <c r="Z10" s="18">
        <v>0.15947527343596671</v>
      </c>
      <c r="AA10" s="18">
        <v>2.628581140483402E-2</v>
      </c>
      <c r="AB10" s="18">
        <v>5.075017566279711E-2</v>
      </c>
      <c r="AC10" s="18">
        <v>7.3802402771283221E-2</v>
      </c>
      <c r="AD10" s="18">
        <v>0.24981135961026929</v>
      </c>
      <c r="AE10" s="18">
        <v>0</v>
      </c>
      <c r="AG10" s="18">
        <v>0.23416248703627141</v>
      </c>
      <c r="AH10" s="18">
        <v>7.8940508782770966E-2</v>
      </c>
    </row>
    <row r="11" spans="2:36" ht="19" customHeight="1" x14ac:dyDescent="0.35">
      <c r="B11" s="20" t="s">
        <v>66</v>
      </c>
      <c r="C11" s="18">
        <v>6.6794933701811946E-3</v>
      </c>
      <c r="D11" s="18">
        <v>9.2486178578143584E-3</v>
      </c>
      <c r="E11" s="18">
        <v>3.9613984362601587E-3</v>
      </c>
      <c r="G11" s="18">
        <v>7.4953496114162719E-3</v>
      </c>
      <c r="H11" s="18">
        <v>4.5068518223588426E-3</v>
      </c>
      <c r="J11" s="18">
        <v>0</v>
      </c>
      <c r="K11" s="18">
        <v>0</v>
      </c>
      <c r="L11" s="18">
        <v>1.841296200358369E-2</v>
      </c>
      <c r="M11" s="18">
        <v>2.037880555714465E-2</v>
      </c>
      <c r="N11" s="18">
        <v>0</v>
      </c>
      <c r="O11" s="18">
        <v>0</v>
      </c>
      <c r="P11" s="18">
        <v>0</v>
      </c>
      <c r="Q11" s="18">
        <v>0</v>
      </c>
      <c r="R11" s="18">
        <v>0</v>
      </c>
      <c r="S11" s="18">
        <v>0</v>
      </c>
      <c r="T11" s="18">
        <v>2.929525860948877E-2</v>
      </c>
      <c r="U11" s="18">
        <v>0</v>
      </c>
      <c r="W11" s="18">
        <v>0</v>
      </c>
      <c r="X11" s="18">
        <v>0</v>
      </c>
      <c r="Y11" s="18">
        <v>1.351018898663498E-2</v>
      </c>
      <c r="Z11" s="18">
        <v>3.773944706754026E-2</v>
      </c>
      <c r="AA11" s="18">
        <v>0</v>
      </c>
      <c r="AB11" s="18">
        <v>0</v>
      </c>
      <c r="AC11" s="18">
        <v>0</v>
      </c>
      <c r="AD11" s="18">
        <v>0</v>
      </c>
      <c r="AE11" s="18">
        <v>6.0411967127390741E-2</v>
      </c>
      <c r="AG11" s="18">
        <v>5.6484179125709504E-3</v>
      </c>
      <c r="AH11" s="18">
        <v>4.1321756702035008E-2</v>
      </c>
    </row>
    <row r="13" spans="2:36" x14ac:dyDescent="0.35">
      <c r="B13" t="s">
        <v>380</v>
      </c>
    </row>
    <row r="14" spans="2:36" x14ac:dyDescent="0.35">
      <c r="B14" t="s">
        <v>11</v>
      </c>
    </row>
    <row r="16" spans="2:36" x14ac:dyDescent="0.35">
      <c r="B16"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J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72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68</v>
      </c>
      <c r="C9" s="18">
        <v>0.83628132847900494</v>
      </c>
      <c r="D9" s="18">
        <v>0.80739329119360803</v>
      </c>
      <c r="E9" s="18">
        <v>0.8706582921283178</v>
      </c>
      <c r="G9" s="18">
        <v>0.81859291119632627</v>
      </c>
      <c r="H9" s="18">
        <v>0.88338593877822724</v>
      </c>
      <c r="J9" s="18">
        <v>0.86892151087869918</v>
      </c>
      <c r="K9" s="18">
        <v>0.88517388526592133</v>
      </c>
      <c r="L9" s="18">
        <v>0.79442486784475785</v>
      </c>
      <c r="M9" s="18">
        <v>0.86122407283012836</v>
      </c>
      <c r="N9" s="18">
        <v>0.7235035134509098</v>
      </c>
      <c r="O9" s="18">
        <v>0.73909068844580039</v>
      </c>
      <c r="P9" s="18">
        <v>0.8653516146821747</v>
      </c>
      <c r="Q9" s="18">
        <v>0.78419767542747398</v>
      </c>
      <c r="R9" s="18">
        <v>0.85815613729069951</v>
      </c>
      <c r="S9" s="18">
        <v>0.84232203070680323</v>
      </c>
      <c r="T9" s="18">
        <v>0.90420698498995045</v>
      </c>
      <c r="U9" s="18">
        <v>1</v>
      </c>
      <c r="W9" s="18">
        <v>0.77716499283987539</v>
      </c>
      <c r="X9" s="18">
        <v>0.87382417106501953</v>
      </c>
      <c r="Y9" s="18">
        <v>0.84743779835304422</v>
      </c>
      <c r="Z9" s="18">
        <v>0.83805639338274018</v>
      </c>
      <c r="AA9" s="18">
        <v>0.95294900787502557</v>
      </c>
      <c r="AB9" s="18">
        <v>0.94774458653364624</v>
      </c>
      <c r="AC9" s="18">
        <v>0.92502149984873017</v>
      </c>
      <c r="AD9" s="18">
        <v>1</v>
      </c>
      <c r="AE9" s="18">
        <v>0.93958803287260906</v>
      </c>
      <c r="AG9" s="18">
        <v>0.83156905021767957</v>
      </c>
      <c r="AH9" s="18">
        <v>0.95867824329796514</v>
      </c>
    </row>
    <row r="10" spans="2:36" ht="19" customHeight="1" x14ac:dyDescent="0.35">
      <c r="B10" s="20" t="s">
        <v>69</v>
      </c>
      <c r="C10" s="18">
        <v>0.1572440316254132</v>
      </c>
      <c r="D10" s="18">
        <v>0.18314330560843051</v>
      </c>
      <c r="E10" s="18">
        <v>0.12605052173806761</v>
      </c>
      <c r="G10" s="18">
        <v>0.17250113419174831</v>
      </c>
      <c r="H10" s="18">
        <v>0.11661406122177261</v>
      </c>
      <c r="J10" s="18">
        <v>0.1310784891213008</v>
      </c>
      <c r="K10" s="18">
        <v>8.725784441574741E-2</v>
      </c>
      <c r="L10" s="18">
        <v>0.18537831825284459</v>
      </c>
      <c r="M10" s="18">
        <v>0.13877592716987119</v>
      </c>
      <c r="N10" s="18">
        <v>0.27649648654908998</v>
      </c>
      <c r="O10" s="18">
        <v>0.26090931155419927</v>
      </c>
      <c r="P10" s="18">
        <v>0.1346483853178253</v>
      </c>
      <c r="Q10" s="18">
        <v>0.21580232457252549</v>
      </c>
      <c r="R10" s="18">
        <v>0.14184386270930049</v>
      </c>
      <c r="S10" s="18">
        <v>0.15767796929319669</v>
      </c>
      <c r="T10" s="18">
        <v>9.5793015010049623E-2</v>
      </c>
      <c r="U10" s="18">
        <v>0</v>
      </c>
      <c r="W10" s="18">
        <v>0.21628960094845909</v>
      </c>
      <c r="X10" s="18">
        <v>0.12617582893498061</v>
      </c>
      <c r="Y10" s="18">
        <v>0.13905201266032091</v>
      </c>
      <c r="Z10" s="18">
        <v>0.14435570365190339</v>
      </c>
      <c r="AA10" s="18">
        <v>4.705099212497442E-2</v>
      </c>
      <c r="AB10" s="18">
        <v>5.2255413466353692E-2</v>
      </c>
      <c r="AC10" s="18">
        <v>7.497850015127E-2</v>
      </c>
      <c r="AD10" s="18">
        <v>0</v>
      </c>
      <c r="AE10" s="18">
        <v>6.0411967127390741E-2</v>
      </c>
      <c r="AG10" s="18">
        <v>0.16171951453693509</v>
      </c>
      <c r="AH10" s="18">
        <v>4.1321756702035008E-2</v>
      </c>
    </row>
    <row r="11" spans="2:36" ht="19" customHeight="1" x14ac:dyDescent="0.35">
      <c r="B11" s="20" t="s">
        <v>66</v>
      </c>
      <c r="C11" s="18">
        <v>6.4746398955819479E-3</v>
      </c>
      <c r="D11" s="18">
        <v>9.46340319796154E-3</v>
      </c>
      <c r="E11" s="18">
        <v>3.291186133614764E-3</v>
      </c>
      <c r="G11" s="18">
        <v>8.9059546119256098E-3</v>
      </c>
      <c r="H11" s="18">
        <v>0</v>
      </c>
      <c r="J11" s="18">
        <v>0</v>
      </c>
      <c r="K11" s="18">
        <v>2.756827031833127E-2</v>
      </c>
      <c r="L11" s="18">
        <v>2.0196813902397331E-2</v>
      </c>
      <c r="M11" s="18">
        <v>0</v>
      </c>
      <c r="N11" s="18">
        <v>0</v>
      </c>
      <c r="O11" s="18">
        <v>0</v>
      </c>
      <c r="P11" s="18">
        <v>0</v>
      </c>
      <c r="Q11" s="18">
        <v>0</v>
      </c>
      <c r="R11" s="18">
        <v>0</v>
      </c>
      <c r="S11" s="18">
        <v>0</v>
      </c>
      <c r="T11" s="18">
        <v>0</v>
      </c>
      <c r="U11" s="18">
        <v>0</v>
      </c>
      <c r="W11" s="18">
        <v>6.5454062116654431E-3</v>
      </c>
      <c r="X11" s="18">
        <v>0</v>
      </c>
      <c r="Y11" s="18">
        <v>1.351018898663498E-2</v>
      </c>
      <c r="Z11" s="18">
        <v>1.7587902965356391E-2</v>
      </c>
      <c r="AA11" s="18">
        <v>0</v>
      </c>
      <c r="AB11" s="18">
        <v>0</v>
      </c>
      <c r="AC11" s="18">
        <v>0</v>
      </c>
      <c r="AD11" s="18">
        <v>0</v>
      </c>
      <c r="AE11" s="18">
        <v>0</v>
      </c>
      <c r="AG11" s="18">
        <v>6.7114352453853388E-3</v>
      </c>
      <c r="AH11" s="18">
        <v>0</v>
      </c>
    </row>
    <row r="13" spans="2:36" x14ac:dyDescent="0.35">
      <c r="B13" t="s">
        <v>380</v>
      </c>
    </row>
    <row r="14" spans="2:36" x14ac:dyDescent="0.35">
      <c r="B14" t="s">
        <v>11</v>
      </c>
    </row>
    <row r="16" spans="2:36" x14ac:dyDescent="0.35">
      <c r="B16"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J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73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68</v>
      </c>
      <c r="C9" s="18">
        <v>0.58509385787057999</v>
      </c>
      <c r="D9" s="18">
        <v>0.668535825857279</v>
      </c>
      <c r="E9" s="18">
        <v>0.49482636671651797</v>
      </c>
      <c r="G9" s="18">
        <v>0.49761056534240661</v>
      </c>
      <c r="H9" s="18">
        <v>0.81806362200362226</v>
      </c>
      <c r="J9" s="18">
        <v>0.63989703789488261</v>
      </c>
      <c r="K9" s="18">
        <v>0.51768208918164083</v>
      </c>
      <c r="L9" s="18">
        <v>0.6948970801080282</v>
      </c>
      <c r="M9" s="18">
        <v>0.47831333538053072</v>
      </c>
      <c r="N9" s="18">
        <v>0.52429557242215996</v>
      </c>
      <c r="O9" s="18">
        <v>0.3795219510215857</v>
      </c>
      <c r="P9" s="18">
        <v>0.52807111775071558</v>
      </c>
      <c r="Q9" s="18">
        <v>0.61368165108882788</v>
      </c>
      <c r="R9" s="18">
        <v>0.67665436456476424</v>
      </c>
      <c r="S9" s="18">
        <v>0.71389700020952185</v>
      </c>
      <c r="T9" s="18">
        <v>0.72082404007385714</v>
      </c>
      <c r="U9" s="18">
        <v>0.53306044950857279</v>
      </c>
      <c r="W9" s="18">
        <v>0.30996019788523532</v>
      </c>
      <c r="X9" s="18">
        <v>0.55093080502024883</v>
      </c>
      <c r="Y9" s="18">
        <v>0.8743348215572333</v>
      </c>
      <c r="Z9" s="18">
        <v>0.87460607589489847</v>
      </c>
      <c r="AA9" s="18">
        <v>0.96801068214949948</v>
      </c>
      <c r="AB9" s="18">
        <v>0.89302434586192792</v>
      </c>
      <c r="AC9" s="18">
        <v>0.96188611708141147</v>
      </c>
      <c r="AD9" s="18">
        <v>0.74642190713087619</v>
      </c>
      <c r="AE9" s="18">
        <v>0.94326159554375533</v>
      </c>
      <c r="AG9" s="18">
        <v>0.57359058430823695</v>
      </c>
      <c r="AH9" s="18">
        <v>0.88106016012385868</v>
      </c>
    </row>
    <row r="10" spans="2:36" ht="19" customHeight="1" x14ac:dyDescent="0.35">
      <c r="B10" s="20" t="s">
        <v>69</v>
      </c>
      <c r="C10" s="18">
        <v>0.41109808481835869</v>
      </c>
      <c r="D10" s="18">
        <v>0.32413996950433688</v>
      </c>
      <c r="E10" s="18">
        <v>0.50517363328348208</v>
      </c>
      <c r="G10" s="18">
        <v>0.49715140040103739</v>
      </c>
      <c r="H10" s="18">
        <v>0.18193637799637771</v>
      </c>
      <c r="J10" s="18">
        <v>0.36010296210511777</v>
      </c>
      <c r="K10" s="18">
        <v>0.48231791081835917</v>
      </c>
      <c r="L10" s="18">
        <v>0.2841361162546035</v>
      </c>
      <c r="M10" s="18">
        <v>0.52168666461946911</v>
      </c>
      <c r="N10" s="18">
        <v>0.47570442757783971</v>
      </c>
      <c r="O10" s="18">
        <v>0.62047804897841385</v>
      </c>
      <c r="P10" s="18">
        <v>0.47192888224928481</v>
      </c>
      <c r="Q10" s="18">
        <v>0.38631834891117173</v>
      </c>
      <c r="R10" s="18">
        <v>0.32334563543523548</v>
      </c>
      <c r="S10" s="18">
        <v>0.28610299979047832</v>
      </c>
      <c r="T10" s="18">
        <v>0.27917595992614269</v>
      </c>
      <c r="U10" s="18">
        <v>0.46693955049142732</v>
      </c>
      <c r="W10" s="18">
        <v>0.6860884343393252</v>
      </c>
      <c r="X10" s="18">
        <v>0.44906919497975162</v>
      </c>
      <c r="Y10" s="18">
        <v>0.1121549894561318</v>
      </c>
      <c r="Z10" s="18">
        <v>0.1253939241051015</v>
      </c>
      <c r="AA10" s="18">
        <v>3.1989317850500389E-2</v>
      </c>
      <c r="AB10" s="18">
        <v>0.1069756541380721</v>
      </c>
      <c r="AC10" s="18">
        <v>3.8113882918588533E-2</v>
      </c>
      <c r="AD10" s="18">
        <v>0.25357809286912381</v>
      </c>
      <c r="AE10" s="18">
        <v>5.6738404456244632E-2</v>
      </c>
      <c r="AG10" s="18">
        <v>0.42246208727410922</v>
      </c>
      <c r="AH10" s="18">
        <v>0.1189398398761414</v>
      </c>
    </row>
    <row r="11" spans="2:36" ht="19" customHeight="1" x14ac:dyDescent="0.35">
      <c r="B11" s="20" t="s">
        <v>66</v>
      </c>
      <c r="C11" s="18">
        <v>3.8080573110613608E-3</v>
      </c>
      <c r="D11" s="18">
        <v>7.3242046383840747E-3</v>
      </c>
      <c r="E11" s="18">
        <v>0</v>
      </c>
      <c r="G11" s="18">
        <v>5.2380342565562406E-3</v>
      </c>
      <c r="H11" s="18">
        <v>0</v>
      </c>
      <c r="J11" s="18">
        <v>0</v>
      </c>
      <c r="K11" s="18">
        <v>0</v>
      </c>
      <c r="L11" s="18">
        <v>2.0966803637368001E-2</v>
      </c>
      <c r="M11" s="18">
        <v>0</v>
      </c>
      <c r="N11" s="18">
        <v>0</v>
      </c>
      <c r="O11" s="18">
        <v>0</v>
      </c>
      <c r="P11" s="18">
        <v>0</v>
      </c>
      <c r="Q11" s="18">
        <v>0</v>
      </c>
      <c r="R11" s="18">
        <v>0</v>
      </c>
      <c r="S11" s="18">
        <v>0</v>
      </c>
      <c r="T11" s="18">
        <v>0</v>
      </c>
      <c r="U11" s="18">
        <v>0</v>
      </c>
      <c r="W11" s="18">
        <v>3.9513677754393611E-3</v>
      </c>
      <c r="X11" s="18">
        <v>0</v>
      </c>
      <c r="Y11" s="18">
        <v>1.351018898663498E-2</v>
      </c>
      <c r="Z11" s="18">
        <v>0</v>
      </c>
      <c r="AA11" s="18">
        <v>0</v>
      </c>
      <c r="AB11" s="18">
        <v>0</v>
      </c>
      <c r="AC11" s="18">
        <v>0</v>
      </c>
      <c r="AD11" s="18">
        <v>0</v>
      </c>
      <c r="AE11" s="18">
        <v>0</v>
      </c>
      <c r="AG11" s="18">
        <v>3.9473284176536286E-3</v>
      </c>
      <c r="AH11" s="18">
        <v>0</v>
      </c>
    </row>
    <row r="13" spans="2:36" x14ac:dyDescent="0.35">
      <c r="B13" t="s">
        <v>380</v>
      </c>
    </row>
    <row r="14" spans="2:36" x14ac:dyDescent="0.35">
      <c r="B14" t="s">
        <v>11</v>
      </c>
    </row>
    <row r="16" spans="2:36" x14ac:dyDescent="0.35">
      <c r="B16"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J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74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75</v>
      </c>
      <c r="C9" s="18">
        <v>8.2205225781411262E-2</v>
      </c>
      <c r="D9" s="18">
        <v>8.717157222123266E-2</v>
      </c>
      <c r="E9" s="18">
        <v>7.3618654613434809E-2</v>
      </c>
      <c r="G9" s="18">
        <v>8.6854890304837687E-2</v>
      </c>
      <c r="H9" s="18">
        <v>6.9823075818644623E-2</v>
      </c>
      <c r="J9" s="18">
        <v>0.1239562019222013</v>
      </c>
      <c r="K9" s="18">
        <v>5.2609986647882481E-2</v>
      </c>
      <c r="L9" s="18">
        <v>7.250187764595771E-2</v>
      </c>
      <c r="M9" s="18">
        <v>4.2388949145591E-2</v>
      </c>
      <c r="N9" s="18">
        <v>0.14039267519705831</v>
      </c>
      <c r="O9" s="18">
        <v>0.1047706041708322</v>
      </c>
      <c r="P9" s="18">
        <v>5.1979685897435068E-2</v>
      </c>
      <c r="Q9" s="18">
        <v>3.079646207759941E-2</v>
      </c>
      <c r="R9" s="18">
        <v>0.12638114734081829</v>
      </c>
      <c r="S9" s="18">
        <v>0.1910430404922405</v>
      </c>
      <c r="T9" s="18">
        <v>0.14401048707490241</v>
      </c>
      <c r="U9" s="18">
        <v>0</v>
      </c>
      <c r="W9" s="18">
        <v>8.3351950561106516E-2</v>
      </c>
      <c r="X9" s="18">
        <v>5.2143726233222658E-2</v>
      </c>
      <c r="Y9" s="18">
        <v>0.13353928274513141</v>
      </c>
      <c r="Z9" s="18">
        <v>1.4452083739780261E-2</v>
      </c>
      <c r="AA9" s="18">
        <v>2.628581140483402E-2</v>
      </c>
      <c r="AB9" s="18">
        <v>0</v>
      </c>
      <c r="AC9" s="18">
        <v>0.22040830072367901</v>
      </c>
      <c r="AD9" s="18">
        <v>0</v>
      </c>
      <c r="AE9" s="18">
        <v>0</v>
      </c>
      <c r="AG9" s="18">
        <v>7.9503149648606095E-2</v>
      </c>
      <c r="AH9" s="18">
        <v>0</v>
      </c>
    </row>
    <row r="10" spans="2:36" ht="19" customHeight="1" x14ac:dyDescent="0.35">
      <c r="B10" s="20" t="s">
        <v>76</v>
      </c>
      <c r="C10" s="18">
        <v>0.1010392939912297</v>
      </c>
      <c r="D10" s="18">
        <v>9.3228398808595625E-2</v>
      </c>
      <c r="E10" s="18">
        <v>0.10814121283307659</v>
      </c>
      <c r="G10" s="18">
        <v>0.1016991222532698</v>
      </c>
      <c r="H10" s="18">
        <v>9.9282158084093033E-2</v>
      </c>
      <c r="J10" s="18">
        <v>0.1237952410276711</v>
      </c>
      <c r="K10" s="18">
        <v>0.10799745703071489</v>
      </c>
      <c r="L10" s="18">
        <v>9.1655350309865727E-2</v>
      </c>
      <c r="M10" s="18">
        <v>0.122065594389916</v>
      </c>
      <c r="N10" s="18">
        <v>0.14039267519705831</v>
      </c>
      <c r="O10" s="18">
        <v>4.9330511441360622E-2</v>
      </c>
      <c r="P10" s="18">
        <v>0.1066026877829232</v>
      </c>
      <c r="Q10" s="18">
        <v>0.13564068715903521</v>
      </c>
      <c r="R10" s="18">
        <v>0.12520432993804931</v>
      </c>
      <c r="S10" s="18">
        <v>0</v>
      </c>
      <c r="T10" s="18">
        <v>0.1224525272256773</v>
      </c>
      <c r="U10" s="18">
        <v>0</v>
      </c>
      <c r="W10" s="18">
        <v>0.1211579559169081</v>
      </c>
      <c r="X10" s="18">
        <v>9.5394448102637946E-2</v>
      </c>
      <c r="Y10" s="18">
        <v>8.68451604447638E-2</v>
      </c>
      <c r="Z10" s="18">
        <v>0.17384833888106471</v>
      </c>
      <c r="AA10" s="18">
        <v>4.705099212497442E-2</v>
      </c>
      <c r="AB10" s="18">
        <v>0</v>
      </c>
      <c r="AC10" s="18">
        <v>0</v>
      </c>
      <c r="AD10" s="18">
        <v>0</v>
      </c>
      <c r="AE10" s="18">
        <v>5.6738404456244632E-2</v>
      </c>
      <c r="AG10" s="18">
        <v>0.1035367683363957</v>
      </c>
      <c r="AH10" s="18">
        <v>3.8809041587053221E-2</v>
      </c>
    </row>
    <row r="11" spans="2:36" ht="19" customHeight="1" x14ac:dyDescent="0.35">
      <c r="B11" s="20" t="s">
        <v>77</v>
      </c>
      <c r="C11" s="18">
        <v>0.30529541438002822</v>
      </c>
      <c r="D11" s="18">
        <v>0.27771838799806281</v>
      </c>
      <c r="E11" s="18">
        <v>0.33541710567678962</v>
      </c>
      <c r="G11" s="18">
        <v>0.33807325179336678</v>
      </c>
      <c r="H11" s="18">
        <v>0.2180073753694077</v>
      </c>
      <c r="J11" s="18">
        <v>0.30400501215900072</v>
      </c>
      <c r="K11" s="18">
        <v>0.33537227728072888</v>
      </c>
      <c r="L11" s="18">
        <v>0.28473750265663389</v>
      </c>
      <c r="M11" s="18">
        <v>0.27755185433974239</v>
      </c>
      <c r="N11" s="18">
        <v>0.23785372880048561</v>
      </c>
      <c r="O11" s="18">
        <v>0.24869014897797739</v>
      </c>
      <c r="P11" s="18">
        <v>0.34890475674656468</v>
      </c>
      <c r="Q11" s="18">
        <v>0.3263151204916826</v>
      </c>
      <c r="R11" s="18">
        <v>0.28183917712830808</v>
      </c>
      <c r="S11" s="18">
        <v>0.31535593858639349</v>
      </c>
      <c r="T11" s="18">
        <v>0.2472449549227928</v>
      </c>
      <c r="U11" s="18">
        <v>0.60000000000000009</v>
      </c>
      <c r="W11" s="18">
        <v>0.39646903038314812</v>
      </c>
      <c r="X11" s="18">
        <v>0.28298219005953618</v>
      </c>
      <c r="Y11" s="18">
        <v>0.25498569805608828</v>
      </c>
      <c r="Z11" s="18">
        <v>0.24886759115643359</v>
      </c>
      <c r="AA11" s="18">
        <v>0.1175630443352898</v>
      </c>
      <c r="AB11" s="18">
        <v>0.32075986335519568</v>
      </c>
      <c r="AC11" s="18">
        <v>0.1190352721063873</v>
      </c>
      <c r="AD11" s="18">
        <v>0.12281323737995981</v>
      </c>
      <c r="AE11" s="18">
        <v>0.1492679722116195</v>
      </c>
      <c r="AG11" s="18">
        <v>0.31211188505324472</v>
      </c>
      <c r="AH11" s="18">
        <v>0.14090826338739901</v>
      </c>
    </row>
    <row r="12" spans="2:36" ht="19" customHeight="1" x14ac:dyDescent="0.35">
      <c r="B12" s="20" t="s">
        <v>78</v>
      </c>
      <c r="C12" s="18">
        <v>0.47301971035675361</v>
      </c>
      <c r="D12" s="18">
        <v>0.50717530254555554</v>
      </c>
      <c r="E12" s="18">
        <v>0.43963749002956592</v>
      </c>
      <c r="G12" s="18">
        <v>0.42921859418295261</v>
      </c>
      <c r="H12" s="18">
        <v>0.58966296198663681</v>
      </c>
      <c r="J12" s="18">
        <v>0.42274060994992863</v>
      </c>
      <c r="K12" s="18">
        <v>0.44888373840401119</v>
      </c>
      <c r="L12" s="18">
        <v>0.53244903892687223</v>
      </c>
      <c r="M12" s="18">
        <v>0.50806696635477988</v>
      </c>
      <c r="N12" s="18">
        <v>0.43456336240637811</v>
      </c>
      <c r="O12" s="18">
        <v>0.51913938171814578</v>
      </c>
      <c r="P12" s="18">
        <v>0.47650779288660972</v>
      </c>
      <c r="Q12" s="18">
        <v>0.50724773027168224</v>
      </c>
      <c r="R12" s="18">
        <v>0.4270799988064628</v>
      </c>
      <c r="S12" s="18">
        <v>0.49360102092136587</v>
      </c>
      <c r="T12" s="18">
        <v>0.42243002076992781</v>
      </c>
      <c r="U12" s="18">
        <v>0.22204029967238181</v>
      </c>
      <c r="W12" s="18">
        <v>0.33909843864518352</v>
      </c>
      <c r="X12" s="18">
        <v>0.54675930095813774</v>
      </c>
      <c r="Y12" s="18">
        <v>0.49227105551684819</v>
      </c>
      <c r="Z12" s="18">
        <v>0.53778776083417368</v>
      </c>
      <c r="AA12" s="18">
        <v>0.80910015213490183</v>
      </c>
      <c r="AB12" s="18">
        <v>0.62848996098200705</v>
      </c>
      <c r="AC12" s="18">
        <v>0.66055642716993368</v>
      </c>
      <c r="AD12" s="18">
        <v>0.87718676262004025</v>
      </c>
      <c r="AE12" s="18">
        <v>0.79399362333213563</v>
      </c>
      <c r="AG12" s="18">
        <v>0.46500197217624151</v>
      </c>
      <c r="AH12" s="18">
        <v>0.82028269502554796</v>
      </c>
    </row>
    <row r="13" spans="2:36" ht="19" customHeight="1" x14ac:dyDescent="0.35">
      <c r="B13" s="20" t="s">
        <v>66</v>
      </c>
      <c r="C13" s="18">
        <v>3.8440355490577387E-2</v>
      </c>
      <c r="D13" s="18">
        <v>3.4706338426553407E-2</v>
      </c>
      <c r="E13" s="18">
        <v>4.3185536847133263E-2</v>
      </c>
      <c r="G13" s="18">
        <v>4.4154141465573268E-2</v>
      </c>
      <c r="H13" s="18">
        <v>2.3224428741217901E-2</v>
      </c>
      <c r="J13" s="18">
        <v>2.5502934941198312E-2</v>
      </c>
      <c r="K13" s="18">
        <v>5.5136540636662533E-2</v>
      </c>
      <c r="L13" s="18">
        <v>1.8656230460670119E-2</v>
      </c>
      <c r="M13" s="18">
        <v>4.9926635769970418E-2</v>
      </c>
      <c r="N13" s="18">
        <v>4.6797558399019439E-2</v>
      </c>
      <c r="O13" s="18">
        <v>7.8069353691683607E-2</v>
      </c>
      <c r="P13" s="18">
        <v>1.6005076686467432E-2</v>
      </c>
      <c r="Q13" s="18">
        <v>0</v>
      </c>
      <c r="R13" s="18">
        <v>3.9495346786361192E-2</v>
      </c>
      <c r="S13" s="18">
        <v>0</v>
      </c>
      <c r="T13" s="18">
        <v>6.3862010006699749E-2</v>
      </c>
      <c r="U13" s="18">
        <v>0.17795970032761821</v>
      </c>
      <c r="W13" s="18">
        <v>5.9922624493653792E-2</v>
      </c>
      <c r="X13" s="18">
        <v>2.2720334646465661E-2</v>
      </c>
      <c r="Y13" s="18">
        <v>3.2358803237168457E-2</v>
      </c>
      <c r="Z13" s="18">
        <v>2.5044225388547819E-2</v>
      </c>
      <c r="AA13" s="18">
        <v>0</v>
      </c>
      <c r="AB13" s="18">
        <v>5.075017566279711E-2</v>
      </c>
      <c r="AC13" s="18">
        <v>0</v>
      </c>
      <c r="AD13" s="18">
        <v>0</v>
      </c>
      <c r="AE13" s="18">
        <v>0</v>
      </c>
      <c r="AG13" s="18">
        <v>3.9846224785512113E-2</v>
      </c>
      <c r="AH13" s="18">
        <v>0</v>
      </c>
    </row>
    <row r="15" spans="2:36" x14ac:dyDescent="0.35">
      <c r="B15" t="s">
        <v>380</v>
      </c>
    </row>
    <row r="16" spans="2:36" x14ac:dyDescent="0.35">
      <c r="B16" t="s">
        <v>11</v>
      </c>
    </row>
    <row r="18" spans="2:2" x14ac:dyDescent="0.35">
      <c r="B18"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J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79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93</v>
      </c>
      <c r="D7" s="25">
        <v>48</v>
      </c>
      <c r="E7" s="25">
        <v>43</v>
      </c>
      <c r="G7" s="25">
        <v>69</v>
      </c>
      <c r="H7" s="25">
        <v>24</v>
      </c>
      <c r="J7" s="25">
        <v>12</v>
      </c>
      <c r="K7" s="25">
        <v>6</v>
      </c>
      <c r="L7" s="25">
        <v>16</v>
      </c>
      <c r="M7" s="25">
        <v>7</v>
      </c>
      <c r="N7" s="25">
        <v>6</v>
      </c>
      <c r="O7" s="25">
        <v>6</v>
      </c>
      <c r="P7" s="25">
        <v>9</v>
      </c>
      <c r="Q7" s="25">
        <v>6</v>
      </c>
      <c r="R7" s="25">
        <v>13</v>
      </c>
      <c r="S7" s="25">
        <v>4</v>
      </c>
      <c r="T7" s="25">
        <v>8</v>
      </c>
      <c r="U7" s="25">
        <v>0</v>
      </c>
      <c r="W7" s="25">
        <v>46</v>
      </c>
      <c r="X7" s="25">
        <v>11</v>
      </c>
      <c r="Y7" s="25">
        <v>15</v>
      </c>
      <c r="Z7" s="25">
        <v>10</v>
      </c>
      <c r="AA7" s="25">
        <v>2</v>
      </c>
      <c r="AB7" s="25">
        <v>0</v>
      </c>
      <c r="AC7" s="25">
        <v>5</v>
      </c>
      <c r="AD7" s="25">
        <v>0</v>
      </c>
      <c r="AE7" s="25">
        <v>1</v>
      </c>
      <c r="AG7" s="25">
        <v>89</v>
      </c>
      <c r="AH7" s="25">
        <v>1</v>
      </c>
    </row>
    <row r="8" spans="2:36" x14ac:dyDescent="0.35">
      <c r="B8" s="7" t="s">
        <v>60</v>
      </c>
      <c r="C8" s="13">
        <v>92</v>
      </c>
      <c r="D8" s="13">
        <v>47</v>
      </c>
      <c r="E8" s="13">
        <v>43</v>
      </c>
      <c r="G8" s="13">
        <v>69</v>
      </c>
      <c r="H8" s="13">
        <v>23</v>
      </c>
      <c r="J8" s="13">
        <v>10</v>
      </c>
      <c r="K8" s="13">
        <v>8</v>
      </c>
      <c r="L8" s="13">
        <v>15</v>
      </c>
      <c r="M8" s="13">
        <v>6</v>
      </c>
      <c r="N8" s="13">
        <v>5</v>
      </c>
      <c r="O8" s="13">
        <v>8</v>
      </c>
      <c r="P8" s="13">
        <v>12</v>
      </c>
      <c r="Q8" s="13">
        <v>6</v>
      </c>
      <c r="R8" s="13">
        <v>11</v>
      </c>
      <c r="S8" s="13">
        <v>3</v>
      </c>
      <c r="T8" s="13">
        <v>9</v>
      </c>
      <c r="U8" s="13">
        <v>0</v>
      </c>
      <c r="W8" s="13">
        <v>44</v>
      </c>
      <c r="X8" s="13">
        <v>13</v>
      </c>
      <c r="Y8" s="13">
        <v>17</v>
      </c>
      <c r="Z8" s="13">
        <v>8</v>
      </c>
      <c r="AA8" s="13">
        <v>2</v>
      </c>
      <c r="AB8" s="13">
        <v>0</v>
      </c>
      <c r="AC8" s="13">
        <v>4</v>
      </c>
      <c r="AD8" s="13">
        <v>0</v>
      </c>
      <c r="AE8" s="13">
        <v>1</v>
      </c>
      <c r="AG8" s="13">
        <v>89</v>
      </c>
      <c r="AH8" s="13">
        <v>1</v>
      </c>
    </row>
    <row r="9" spans="2:36" ht="32.15" customHeight="1" x14ac:dyDescent="0.35">
      <c r="B9" s="20" t="s">
        <v>81</v>
      </c>
      <c r="C9" s="18">
        <v>0.2487862415571962</v>
      </c>
      <c r="D9" s="18">
        <v>0.20997042092215679</v>
      </c>
      <c r="E9" s="18">
        <v>0.2770314507472057</v>
      </c>
      <c r="G9" s="18">
        <v>0.26755524476991482</v>
      </c>
      <c r="H9" s="18">
        <v>0.19305555692068649</v>
      </c>
      <c r="J9" s="18">
        <v>8.2501877396096324E-2</v>
      </c>
      <c r="K9" s="18">
        <v>0.50078118965230534</v>
      </c>
      <c r="L9" s="18">
        <v>0.18069021543464411</v>
      </c>
      <c r="M9" s="18">
        <v>0.13506664134931229</v>
      </c>
      <c r="N9" s="18">
        <v>0.33333333333333331</v>
      </c>
      <c r="O9" s="18">
        <v>0</v>
      </c>
      <c r="P9" s="18">
        <v>0.45370249386579059</v>
      </c>
      <c r="Q9" s="18">
        <v>0.33333333333333343</v>
      </c>
      <c r="R9" s="18">
        <v>0.37608354529073518</v>
      </c>
      <c r="S9" s="18">
        <v>0</v>
      </c>
      <c r="T9" s="18">
        <v>0.1198327846255262</v>
      </c>
      <c r="U9" s="18">
        <v>0</v>
      </c>
      <c r="W9" s="18">
        <v>0.29162397229223469</v>
      </c>
      <c r="X9" s="18">
        <v>0.32886697951655092</v>
      </c>
      <c r="Y9" s="18">
        <v>0.1208397982328807</v>
      </c>
      <c r="Z9" s="18">
        <v>0.33883825761128761</v>
      </c>
      <c r="AA9" s="18">
        <v>0</v>
      </c>
      <c r="AB9" s="18">
        <v>0</v>
      </c>
      <c r="AC9" s="18">
        <v>0</v>
      </c>
      <c r="AD9" s="18">
        <v>0</v>
      </c>
      <c r="AE9" s="18">
        <v>0</v>
      </c>
      <c r="AG9" s="18">
        <v>0.24843829418285659</v>
      </c>
      <c r="AH9" s="18">
        <v>0</v>
      </c>
    </row>
    <row r="10" spans="2:36" ht="46" customHeight="1" x14ac:dyDescent="0.35">
      <c r="B10" s="20" t="s">
        <v>82</v>
      </c>
      <c r="C10" s="18">
        <v>0.1111297985906443</v>
      </c>
      <c r="D10" s="18">
        <v>0.12820164448242821</v>
      </c>
      <c r="E10" s="18">
        <v>9.7147589862564568E-2</v>
      </c>
      <c r="G10" s="18">
        <v>8.5061676232775107E-2</v>
      </c>
      <c r="H10" s="18">
        <v>0.18853371235884531</v>
      </c>
      <c r="J10" s="18">
        <v>0.14988162743273001</v>
      </c>
      <c r="K10" s="18">
        <v>0</v>
      </c>
      <c r="L10" s="18">
        <v>7.089964025321531E-2</v>
      </c>
      <c r="M10" s="18">
        <v>0.29121080017634782</v>
      </c>
      <c r="N10" s="18">
        <v>0.16666666666666671</v>
      </c>
      <c r="O10" s="18">
        <v>0</v>
      </c>
      <c r="P10" s="18">
        <v>0</v>
      </c>
      <c r="Q10" s="18">
        <v>0.3700671661206365</v>
      </c>
      <c r="R10" s="18">
        <v>9.0847111933156796E-2</v>
      </c>
      <c r="S10" s="18">
        <v>0.2392376807013403</v>
      </c>
      <c r="T10" s="18">
        <v>0.14951535296948629</v>
      </c>
      <c r="U10" s="18">
        <v>0</v>
      </c>
      <c r="W10" s="18">
        <v>1.7044571610493321E-2</v>
      </c>
      <c r="X10" s="18">
        <v>0.175642809012</v>
      </c>
      <c r="Y10" s="18">
        <v>0.25276031889473688</v>
      </c>
      <c r="Z10" s="18">
        <v>0</v>
      </c>
      <c r="AA10" s="18">
        <v>0.35842592176995958</v>
      </c>
      <c r="AB10" s="18">
        <v>0</v>
      </c>
      <c r="AC10" s="18">
        <v>0.51769579386277687</v>
      </c>
      <c r="AD10" s="18">
        <v>0</v>
      </c>
      <c r="AE10" s="18">
        <v>0</v>
      </c>
      <c r="AG10" s="18">
        <v>0.11532288414787931</v>
      </c>
      <c r="AH10" s="18">
        <v>0</v>
      </c>
    </row>
    <row r="11" spans="2:36" ht="32.15" customHeight="1" x14ac:dyDescent="0.35">
      <c r="B11" s="20" t="s">
        <v>83</v>
      </c>
      <c r="C11" s="18">
        <v>0.12741579870939859</v>
      </c>
      <c r="D11" s="18">
        <v>0.16455822490503391</v>
      </c>
      <c r="E11" s="18">
        <v>9.218792250674987E-2</v>
      </c>
      <c r="G11" s="18">
        <v>0.10025740588802599</v>
      </c>
      <c r="H11" s="18">
        <v>0.20805704579154091</v>
      </c>
      <c r="J11" s="18">
        <v>0.25281921131739099</v>
      </c>
      <c r="K11" s="18">
        <v>0</v>
      </c>
      <c r="L11" s="18">
        <v>0.1285565043459829</v>
      </c>
      <c r="M11" s="18">
        <v>0</v>
      </c>
      <c r="N11" s="18">
        <v>0.16666666666666671</v>
      </c>
      <c r="O11" s="18">
        <v>0.1997054783577199</v>
      </c>
      <c r="P11" s="18">
        <v>0</v>
      </c>
      <c r="Q11" s="18">
        <v>0.18503358306031831</v>
      </c>
      <c r="R11" s="18">
        <v>9.0847111933156796E-2</v>
      </c>
      <c r="S11" s="18">
        <v>0.26076231929865967</v>
      </c>
      <c r="T11" s="18">
        <v>0.25945653443657979</v>
      </c>
      <c r="U11" s="18">
        <v>0</v>
      </c>
      <c r="W11" s="18">
        <v>3.2920879480103478E-2</v>
      </c>
      <c r="X11" s="18">
        <v>0.1754028398881376</v>
      </c>
      <c r="Y11" s="18">
        <v>0.27409197579997441</v>
      </c>
      <c r="Z11" s="18">
        <v>0.1124239518814267</v>
      </c>
      <c r="AA11" s="18">
        <v>0</v>
      </c>
      <c r="AB11" s="18">
        <v>0</v>
      </c>
      <c r="AC11" s="18">
        <v>0.34477180328053902</v>
      </c>
      <c r="AD11" s="18">
        <v>0</v>
      </c>
      <c r="AE11" s="18">
        <v>0</v>
      </c>
      <c r="AG11" s="18">
        <v>0.12248837168662589</v>
      </c>
      <c r="AH11" s="18">
        <v>0</v>
      </c>
    </row>
    <row r="12" spans="2:36" ht="32.15" customHeight="1" x14ac:dyDescent="0.35">
      <c r="B12" s="20" t="s">
        <v>84</v>
      </c>
      <c r="C12" s="18">
        <v>0.18408425960188199</v>
      </c>
      <c r="D12" s="18">
        <v>0.19601576623010661</v>
      </c>
      <c r="E12" s="18">
        <v>0.17878540629245621</v>
      </c>
      <c r="G12" s="18">
        <v>0.18583637440768239</v>
      </c>
      <c r="H12" s="18">
        <v>0.1788817159940867</v>
      </c>
      <c r="J12" s="18">
        <v>8.2501877396096324E-2</v>
      </c>
      <c r="K12" s="18">
        <v>0.34330003251281471</v>
      </c>
      <c r="L12" s="18">
        <v>0.1798576249148035</v>
      </c>
      <c r="M12" s="18">
        <v>0.13506664134931229</v>
      </c>
      <c r="N12" s="18">
        <v>0.33333333333333331</v>
      </c>
      <c r="O12" s="18">
        <v>0.35976438268617589</v>
      </c>
      <c r="P12" s="18">
        <v>0.21852030939350259</v>
      </c>
      <c r="Q12" s="18">
        <v>0.14829975027301509</v>
      </c>
      <c r="R12" s="18">
        <v>0</v>
      </c>
      <c r="S12" s="18">
        <v>0</v>
      </c>
      <c r="T12" s="18">
        <v>0.2315297587173554</v>
      </c>
      <c r="U12" s="18">
        <v>0</v>
      </c>
      <c r="W12" s="18">
        <v>0.20207147261744529</v>
      </c>
      <c r="X12" s="18">
        <v>0</v>
      </c>
      <c r="Y12" s="18">
        <v>0.2387610521788808</v>
      </c>
      <c r="Z12" s="18">
        <v>0.20582736925330791</v>
      </c>
      <c r="AA12" s="18">
        <v>0.64157407823004031</v>
      </c>
      <c r="AB12" s="18">
        <v>0</v>
      </c>
      <c r="AC12" s="18">
        <v>0</v>
      </c>
      <c r="AD12" s="18">
        <v>0</v>
      </c>
      <c r="AE12" s="18">
        <v>0</v>
      </c>
      <c r="AG12" s="18">
        <v>0.17931259189408591</v>
      </c>
      <c r="AH12" s="18">
        <v>0</v>
      </c>
    </row>
    <row r="13" spans="2:36" ht="32.15" customHeight="1" x14ac:dyDescent="0.35">
      <c r="B13" s="20" t="s">
        <v>85</v>
      </c>
      <c r="C13" s="18">
        <v>0.41803118884081159</v>
      </c>
      <c r="D13" s="18">
        <v>0.36937040184034742</v>
      </c>
      <c r="E13" s="18">
        <v>0.47136222704299058</v>
      </c>
      <c r="G13" s="18">
        <v>0.48410011990412238</v>
      </c>
      <c r="H13" s="18">
        <v>0.2218531222898093</v>
      </c>
      <c r="J13" s="18">
        <v>0.34288215239321868</v>
      </c>
      <c r="K13" s="18">
        <v>0.68660006502562942</v>
      </c>
      <c r="L13" s="18">
        <v>0.44082860557119458</v>
      </c>
      <c r="M13" s="18">
        <v>0.43865591712502761</v>
      </c>
      <c r="N13" s="18">
        <v>0.66666666666666663</v>
      </c>
      <c r="O13" s="18">
        <v>0.48017671298536801</v>
      </c>
      <c r="P13" s="18">
        <v>0.32777719674070671</v>
      </c>
      <c r="Q13" s="18">
        <v>0.48163308360634849</v>
      </c>
      <c r="R13" s="18">
        <v>0.37608354529073518</v>
      </c>
      <c r="S13" s="18">
        <v>0.5</v>
      </c>
      <c r="T13" s="18">
        <v>0.1198327846255262</v>
      </c>
      <c r="U13" s="18">
        <v>0</v>
      </c>
      <c r="W13" s="18">
        <v>0.60323863252760956</v>
      </c>
      <c r="X13" s="18">
        <v>0.45167999972109107</v>
      </c>
      <c r="Y13" s="18">
        <v>0.17663272266783631</v>
      </c>
      <c r="Z13" s="18">
        <v>0.1674630347695738</v>
      </c>
      <c r="AA13" s="18">
        <v>0</v>
      </c>
      <c r="AB13" s="18">
        <v>0</v>
      </c>
      <c r="AC13" s="18">
        <v>0.17238590164026951</v>
      </c>
      <c r="AD13" s="18">
        <v>0</v>
      </c>
      <c r="AE13" s="18">
        <v>0</v>
      </c>
      <c r="AG13" s="18">
        <v>0.42406909434382678</v>
      </c>
      <c r="AH13" s="18">
        <v>0</v>
      </c>
    </row>
    <row r="14" spans="2:36" ht="46" customHeight="1" x14ac:dyDescent="0.35">
      <c r="B14" s="20" t="s">
        <v>86</v>
      </c>
      <c r="C14" s="18">
        <v>0.22826623945128391</v>
      </c>
      <c r="D14" s="18">
        <v>0.2314534812265161</v>
      </c>
      <c r="E14" s="18">
        <v>0.23437911288357849</v>
      </c>
      <c r="G14" s="18">
        <v>0.20546225934063561</v>
      </c>
      <c r="H14" s="18">
        <v>0.29597795592339687</v>
      </c>
      <c r="J14" s="18">
        <v>0.65711784760678138</v>
      </c>
      <c r="K14" s="18">
        <v>0.17165001625640741</v>
      </c>
      <c r="L14" s="18">
        <v>0.16109169575024929</v>
      </c>
      <c r="M14" s="18">
        <v>0.27013328269862458</v>
      </c>
      <c r="N14" s="18">
        <v>0</v>
      </c>
      <c r="O14" s="18">
        <v>0.32011780865691197</v>
      </c>
      <c r="P14" s="18">
        <v>0.12592529712508391</v>
      </c>
      <c r="Q14" s="18">
        <v>0.18503358306031831</v>
      </c>
      <c r="R14" s="18">
        <v>0.2478329094185297</v>
      </c>
      <c r="S14" s="18">
        <v>0</v>
      </c>
      <c r="T14" s="18">
        <v>0.14951535296948629</v>
      </c>
      <c r="U14" s="18">
        <v>0</v>
      </c>
      <c r="W14" s="18">
        <v>0.17904939344603199</v>
      </c>
      <c r="X14" s="18">
        <v>0.25228101105349771</v>
      </c>
      <c r="Y14" s="18">
        <v>0.27520051628961262</v>
      </c>
      <c r="Z14" s="18">
        <v>0.36225422122816658</v>
      </c>
      <c r="AA14" s="18">
        <v>0</v>
      </c>
      <c r="AB14" s="18">
        <v>0</v>
      </c>
      <c r="AC14" s="18">
        <v>0.35064588626685689</v>
      </c>
      <c r="AD14" s="18">
        <v>0</v>
      </c>
      <c r="AE14" s="18">
        <v>1</v>
      </c>
      <c r="AG14" s="18">
        <v>0.23033506774912649</v>
      </c>
      <c r="AH14" s="18">
        <v>1</v>
      </c>
    </row>
    <row r="15" spans="2:36" ht="19" customHeight="1" x14ac:dyDescent="0.35">
      <c r="B15" s="20" t="s">
        <v>87</v>
      </c>
      <c r="C15" s="18">
        <v>3.482838089842754E-2</v>
      </c>
      <c r="D15" s="18">
        <v>1.8327482193306939E-2</v>
      </c>
      <c r="E15" s="18">
        <v>5.4322261739292423E-2</v>
      </c>
      <c r="G15" s="18">
        <v>2.796110897485243E-2</v>
      </c>
      <c r="H15" s="18">
        <v>5.521932875795893E-2</v>
      </c>
      <c r="J15" s="18">
        <v>0</v>
      </c>
      <c r="K15" s="18">
        <v>0.1559187778348799</v>
      </c>
      <c r="L15" s="18">
        <v>0.1285565043459829</v>
      </c>
      <c r="M15" s="18">
        <v>0</v>
      </c>
      <c r="N15" s="18">
        <v>0</v>
      </c>
      <c r="O15" s="18">
        <v>0</v>
      </c>
      <c r="P15" s="18">
        <v>0</v>
      </c>
      <c r="Q15" s="18">
        <v>0</v>
      </c>
      <c r="R15" s="18">
        <v>0</v>
      </c>
      <c r="S15" s="18">
        <v>0</v>
      </c>
      <c r="T15" s="18">
        <v>0</v>
      </c>
      <c r="U15" s="18">
        <v>0</v>
      </c>
      <c r="W15" s="18">
        <v>0</v>
      </c>
      <c r="X15" s="18">
        <v>0</v>
      </c>
      <c r="Y15" s="18">
        <v>6.1302825149930712E-2</v>
      </c>
      <c r="Z15" s="18">
        <v>0</v>
      </c>
      <c r="AA15" s="18">
        <v>0</v>
      </c>
      <c r="AB15" s="18">
        <v>0</v>
      </c>
      <c r="AC15" s="18">
        <v>0.3040442215106357</v>
      </c>
      <c r="AD15" s="18">
        <v>0</v>
      </c>
      <c r="AE15" s="18">
        <v>0</v>
      </c>
      <c r="AG15" s="18">
        <v>2.640749875085141E-2</v>
      </c>
      <c r="AH15" s="18">
        <v>0</v>
      </c>
    </row>
    <row r="16" spans="2:36" ht="19" customHeight="1" x14ac:dyDescent="0.35">
      <c r="B16" s="20" t="s">
        <v>66</v>
      </c>
      <c r="C16" s="18">
        <v>2.0107593464936631E-2</v>
      </c>
      <c r="D16" s="18">
        <v>2.17411124430128E-2</v>
      </c>
      <c r="E16" s="18">
        <v>1.916796291005847E-2</v>
      </c>
      <c r="G16" s="18">
        <v>2.6879437177335531E-2</v>
      </c>
      <c r="H16" s="18">
        <v>0</v>
      </c>
      <c r="J16" s="18">
        <v>0</v>
      </c>
      <c r="K16" s="18">
        <v>0</v>
      </c>
      <c r="L16" s="18">
        <v>0</v>
      </c>
      <c r="M16" s="18">
        <v>0</v>
      </c>
      <c r="N16" s="18">
        <v>0</v>
      </c>
      <c r="O16" s="18">
        <v>0</v>
      </c>
      <c r="P16" s="18">
        <v>0</v>
      </c>
      <c r="Q16" s="18">
        <v>0</v>
      </c>
      <c r="R16" s="18">
        <v>7.2811669048855485E-2</v>
      </c>
      <c r="S16" s="18">
        <v>0</v>
      </c>
      <c r="T16" s="18">
        <v>0.1198327846255262</v>
      </c>
      <c r="U16" s="18">
        <v>0</v>
      </c>
      <c r="W16" s="18">
        <v>4.2020289931173009E-2</v>
      </c>
      <c r="X16" s="18">
        <v>0</v>
      </c>
      <c r="Y16" s="18">
        <v>0</v>
      </c>
      <c r="Z16" s="18">
        <v>0</v>
      </c>
      <c r="AA16" s="18">
        <v>0</v>
      </c>
      <c r="AB16" s="18">
        <v>0</v>
      </c>
      <c r="AC16" s="18">
        <v>0</v>
      </c>
      <c r="AD16" s="18">
        <v>0</v>
      </c>
      <c r="AE16" s="18">
        <v>0</v>
      </c>
      <c r="AG16" s="18">
        <v>2.0866281600952719E-2</v>
      </c>
      <c r="AH16" s="18">
        <v>0</v>
      </c>
    </row>
    <row r="18" spans="2:2" x14ac:dyDescent="0.35">
      <c r="B18" s="22" t="s">
        <v>19</v>
      </c>
    </row>
    <row r="19" spans="2:2" x14ac:dyDescent="0.35">
      <c r="B19" t="s">
        <v>380</v>
      </c>
    </row>
    <row r="20" spans="2:2" x14ac:dyDescent="0.35">
      <c r="B20" t="s">
        <v>11</v>
      </c>
    </row>
    <row r="21" spans="2:2" x14ac:dyDescent="0.35">
      <c r="B21"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J19"/>
  <sheetViews>
    <sheetView showGridLines="0" workbookViewId="0">
      <pane xSplit="2" topLeftCell="C1" activePane="topRight" state="frozen"/>
      <selection pane="topRight" activeCell="B19" sqref="B19"/>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88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89</v>
      </c>
      <c r="C9" s="18">
        <v>6.8979370505397652E-2</v>
      </c>
      <c r="D9" s="18">
        <v>4.816874873405811E-2</v>
      </c>
      <c r="E9" s="18">
        <v>8.8552231057965086E-2</v>
      </c>
      <c r="G9" s="18">
        <v>7.8850466488450982E-2</v>
      </c>
      <c r="H9" s="18">
        <v>4.2692443751172433E-2</v>
      </c>
      <c r="J9" s="18">
        <v>8.1226781805358778E-2</v>
      </c>
      <c r="K9" s="18">
        <v>8.7006914669577537E-2</v>
      </c>
      <c r="L9" s="18">
        <v>7.0961898176016364E-2</v>
      </c>
      <c r="M9" s="18">
        <v>4.9926635769970418E-2</v>
      </c>
      <c r="N9" s="18">
        <v>8.0782930193588454E-2</v>
      </c>
      <c r="O9" s="18">
        <v>8.6214929738262849E-2</v>
      </c>
      <c r="P9" s="18">
        <v>4.8015230059402288E-2</v>
      </c>
      <c r="Q9" s="18">
        <v>2.4682587667945462E-2</v>
      </c>
      <c r="R9" s="18">
        <v>4.5711628030219928E-2</v>
      </c>
      <c r="S9" s="18">
        <v>6.2156449047076491E-2</v>
      </c>
      <c r="T9" s="18">
        <v>9.3625122411462328E-2</v>
      </c>
      <c r="U9" s="18">
        <v>0.2</v>
      </c>
      <c r="W9" s="18">
        <v>5.8630712882027841E-2</v>
      </c>
      <c r="X9" s="18">
        <v>8.8458036754379119E-2</v>
      </c>
      <c r="Y9" s="18">
        <v>8.3601605953255928E-2</v>
      </c>
      <c r="Z9" s="18">
        <v>5.6345283582690968E-2</v>
      </c>
      <c r="AA9" s="18">
        <v>0</v>
      </c>
      <c r="AB9" s="18">
        <v>0</v>
      </c>
      <c r="AC9" s="18">
        <v>6.7013870208013068E-2</v>
      </c>
      <c r="AD9" s="18">
        <v>0.12281323737995981</v>
      </c>
      <c r="AE9" s="18">
        <v>5.3293711202148659E-2</v>
      </c>
      <c r="AG9" s="18">
        <v>6.3470689948749326E-2</v>
      </c>
      <c r="AH9" s="18">
        <v>7.5261914631229151E-2</v>
      </c>
    </row>
    <row r="10" spans="2:36" ht="19" customHeight="1" x14ac:dyDescent="0.35">
      <c r="B10" s="20" t="s">
        <v>90</v>
      </c>
      <c r="C10" s="18">
        <v>5.2992412205097858E-2</v>
      </c>
      <c r="D10" s="18">
        <v>6.1966634623176357E-2</v>
      </c>
      <c r="E10" s="18">
        <v>4.3987336222276401E-2</v>
      </c>
      <c r="G10" s="18">
        <v>5.0580102301073772E-2</v>
      </c>
      <c r="H10" s="18">
        <v>5.9416441903972182E-2</v>
      </c>
      <c r="J10" s="18">
        <v>9.1885788224309276E-2</v>
      </c>
      <c r="K10" s="18">
        <v>2.756827031833127E-2</v>
      </c>
      <c r="L10" s="18">
        <v>8.8574787398197172E-2</v>
      </c>
      <c r="M10" s="18">
        <v>4.9926635769970418E-2</v>
      </c>
      <c r="N10" s="18">
        <v>4.6797558399019439E-2</v>
      </c>
      <c r="O10" s="18">
        <v>4.9330511441360622E-2</v>
      </c>
      <c r="P10" s="18">
        <v>1.9969532524500209E-2</v>
      </c>
      <c r="Q10" s="18">
        <v>2.4682587667945462E-2</v>
      </c>
      <c r="R10" s="18">
        <v>5.3442985714461017E-2</v>
      </c>
      <c r="S10" s="18">
        <v>9.1409387842991727E-2</v>
      </c>
      <c r="T10" s="18">
        <v>2.929525860948877E-2</v>
      </c>
      <c r="U10" s="18">
        <v>0.11102014983619091</v>
      </c>
      <c r="W10" s="18">
        <v>5.6209883253950772E-2</v>
      </c>
      <c r="X10" s="18">
        <v>5.2524802515207747E-2</v>
      </c>
      <c r="Y10" s="18">
        <v>5.8160991729398717E-2</v>
      </c>
      <c r="Z10" s="18">
        <v>0.10546654676852731</v>
      </c>
      <c r="AA10" s="18">
        <v>2.628581140483402E-2</v>
      </c>
      <c r="AB10" s="18">
        <v>0</v>
      </c>
      <c r="AC10" s="18">
        <v>0</v>
      </c>
      <c r="AD10" s="18">
        <v>0</v>
      </c>
      <c r="AE10" s="18">
        <v>0</v>
      </c>
      <c r="AG10" s="18">
        <v>5.4930490150343E-2</v>
      </c>
      <c r="AH10" s="18">
        <v>0</v>
      </c>
    </row>
    <row r="11" spans="2:36" ht="32.15" customHeight="1" x14ac:dyDescent="0.35">
      <c r="B11" s="20" t="s">
        <v>91</v>
      </c>
      <c r="C11" s="18">
        <v>8.6884981574379738E-2</v>
      </c>
      <c r="D11" s="18">
        <v>8.0077748616848535E-2</v>
      </c>
      <c r="E11" s="18">
        <v>9.0536659202750003E-2</v>
      </c>
      <c r="G11" s="18">
        <v>7.389323341204819E-2</v>
      </c>
      <c r="H11" s="18">
        <v>0.1214822677256702</v>
      </c>
      <c r="J11" s="18">
        <v>0.1138282412836971</v>
      </c>
      <c r="K11" s="18">
        <v>8.2704810954993796E-2</v>
      </c>
      <c r="L11" s="18">
        <v>5.750927482373757E-2</v>
      </c>
      <c r="M11" s="18">
        <v>7.010326206558623E-2</v>
      </c>
      <c r="N11" s="18">
        <v>0.18719023359607781</v>
      </c>
      <c r="O11" s="18">
        <v>0.1335094464211552</v>
      </c>
      <c r="P11" s="18">
        <v>5.1979685897435068E-2</v>
      </c>
      <c r="Q11" s="18">
        <v>4.4840996661946769E-2</v>
      </c>
      <c r="R11" s="18">
        <v>8.0836255235553683E-2</v>
      </c>
      <c r="S11" s="18">
        <v>9.5521520246120262E-2</v>
      </c>
      <c r="T11" s="18">
        <v>0.215313949919443</v>
      </c>
      <c r="U11" s="18">
        <v>0</v>
      </c>
      <c r="W11" s="18">
        <v>9.7336649626817276E-2</v>
      </c>
      <c r="X11" s="18">
        <v>9.4721448524552415E-2</v>
      </c>
      <c r="Y11" s="18">
        <v>9.1713885930428993E-2</v>
      </c>
      <c r="Z11" s="18">
        <v>7.3602620605052474E-2</v>
      </c>
      <c r="AA11" s="18">
        <v>3.1067852927644801E-2</v>
      </c>
      <c r="AB11" s="18">
        <v>0.11245095695055</v>
      </c>
      <c r="AC11" s="18">
        <v>7.6109166567839587E-2</v>
      </c>
      <c r="AD11" s="18">
        <v>0</v>
      </c>
      <c r="AE11" s="18">
        <v>0</v>
      </c>
      <c r="AG11" s="18">
        <v>9.0062603795285856E-2</v>
      </c>
      <c r="AH11" s="18">
        <v>0</v>
      </c>
    </row>
    <row r="12" spans="2:36" ht="19" customHeight="1" x14ac:dyDescent="0.35">
      <c r="B12" s="20" t="s">
        <v>92</v>
      </c>
      <c r="C12" s="18">
        <v>0.2678174820461367</v>
      </c>
      <c r="D12" s="18">
        <v>0.28428336203787369</v>
      </c>
      <c r="E12" s="18">
        <v>0.25411038129413238</v>
      </c>
      <c r="G12" s="18">
        <v>0.28080870394169771</v>
      </c>
      <c r="H12" s="18">
        <v>0.23322159735382039</v>
      </c>
      <c r="J12" s="18">
        <v>0.24659728038341791</v>
      </c>
      <c r="K12" s="18">
        <v>0.2458405935979045</v>
      </c>
      <c r="L12" s="18">
        <v>0.34415571938115253</v>
      </c>
      <c r="M12" s="18">
        <v>0.20541433391132519</v>
      </c>
      <c r="N12" s="18">
        <v>8.5869303233525027E-2</v>
      </c>
      <c r="O12" s="18">
        <v>0.24665415421950909</v>
      </c>
      <c r="P12" s="18">
        <v>0.26386392161330169</v>
      </c>
      <c r="Q12" s="18">
        <v>0.28532590890241771</v>
      </c>
      <c r="R12" s="18">
        <v>0.28859378757291432</v>
      </c>
      <c r="S12" s="18">
        <v>9.5521520246120262E-2</v>
      </c>
      <c r="T12" s="18">
        <v>0.28708526655925731</v>
      </c>
      <c r="U12" s="18">
        <v>0.40000000000000008</v>
      </c>
      <c r="W12" s="18">
        <v>0.2319091188773594</v>
      </c>
      <c r="X12" s="18">
        <v>0.2833966857159112</v>
      </c>
      <c r="Y12" s="18">
        <v>0.28850384421320402</v>
      </c>
      <c r="Z12" s="18">
        <v>0.41417550516531437</v>
      </c>
      <c r="AA12" s="18">
        <v>0.31777559356396867</v>
      </c>
      <c r="AB12" s="18">
        <v>0.36285716153938119</v>
      </c>
      <c r="AC12" s="18">
        <v>0.15832525240496259</v>
      </c>
      <c r="AD12" s="18">
        <v>0.1269981222303096</v>
      </c>
      <c r="AE12" s="18">
        <v>0.18123590138217219</v>
      </c>
      <c r="AG12" s="18">
        <v>0.27254758824117181</v>
      </c>
      <c r="AH12" s="18">
        <v>0.16409673730182281</v>
      </c>
    </row>
    <row r="13" spans="2:36" ht="19" customHeight="1" x14ac:dyDescent="0.35">
      <c r="B13" s="20" t="s">
        <v>93</v>
      </c>
      <c r="C13" s="18">
        <v>0.51998615213208133</v>
      </c>
      <c r="D13" s="18">
        <v>0.52550350598804318</v>
      </c>
      <c r="E13" s="18">
        <v>0.51932942582512431</v>
      </c>
      <c r="G13" s="18">
        <v>0.51127382684369538</v>
      </c>
      <c r="H13" s="18">
        <v>0.54318724926536466</v>
      </c>
      <c r="J13" s="18">
        <v>0.46646190830321699</v>
      </c>
      <c r="K13" s="18">
        <v>0.55687941045919287</v>
      </c>
      <c r="L13" s="18">
        <v>0.42947020499056121</v>
      </c>
      <c r="M13" s="18">
        <v>0.62462913248314744</v>
      </c>
      <c r="N13" s="18">
        <v>0.59935997457778922</v>
      </c>
      <c r="O13" s="18">
        <v>0.48429095817971202</v>
      </c>
      <c r="P13" s="18">
        <v>0.61617162990536078</v>
      </c>
      <c r="Q13" s="18">
        <v>0.62046791909974408</v>
      </c>
      <c r="R13" s="18">
        <v>0.5130969849377236</v>
      </c>
      <c r="S13" s="18">
        <v>0.65539112261769128</v>
      </c>
      <c r="T13" s="18">
        <v>0.37468040250034867</v>
      </c>
      <c r="U13" s="18">
        <v>0.28897985016380912</v>
      </c>
      <c r="W13" s="18">
        <v>0.5481247205168468</v>
      </c>
      <c r="X13" s="18">
        <v>0.48089902648994959</v>
      </c>
      <c r="Y13" s="18">
        <v>0.4780196721737125</v>
      </c>
      <c r="Z13" s="18">
        <v>0.3504100438784149</v>
      </c>
      <c r="AA13" s="18">
        <v>0.62487074210355253</v>
      </c>
      <c r="AB13" s="18">
        <v>0.52469188151006874</v>
      </c>
      <c r="AC13" s="18">
        <v>0.69855171081918466</v>
      </c>
      <c r="AD13" s="18">
        <v>0.75018864038973065</v>
      </c>
      <c r="AE13" s="18">
        <v>0.76547038741567885</v>
      </c>
      <c r="AG13" s="18">
        <v>0.51552688793422885</v>
      </c>
      <c r="AH13" s="18">
        <v>0.76064134806694828</v>
      </c>
    </row>
    <row r="14" spans="2:36" ht="19" customHeight="1" x14ac:dyDescent="0.35">
      <c r="B14" s="20" t="s">
        <v>66</v>
      </c>
      <c r="C14" s="18">
        <v>3.3396015369068612E-3</v>
      </c>
      <c r="D14" s="18">
        <v>0</v>
      </c>
      <c r="E14" s="18">
        <v>3.4839663977518759E-3</v>
      </c>
      <c r="G14" s="18">
        <v>4.5936670130341268E-3</v>
      </c>
      <c r="H14" s="18">
        <v>0</v>
      </c>
      <c r="J14" s="18">
        <v>0</v>
      </c>
      <c r="K14" s="18">
        <v>0</v>
      </c>
      <c r="L14" s="18">
        <v>9.3281152303350597E-3</v>
      </c>
      <c r="M14" s="18">
        <v>0</v>
      </c>
      <c r="N14" s="18">
        <v>0</v>
      </c>
      <c r="O14" s="18">
        <v>0</v>
      </c>
      <c r="P14" s="18">
        <v>0</v>
      </c>
      <c r="Q14" s="18">
        <v>0</v>
      </c>
      <c r="R14" s="18">
        <v>1.8318358509127261E-2</v>
      </c>
      <c r="S14" s="18">
        <v>0</v>
      </c>
      <c r="T14" s="18">
        <v>0</v>
      </c>
      <c r="U14" s="18">
        <v>0</v>
      </c>
      <c r="W14" s="18">
        <v>7.7889148429978756E-3</v>
      </c>
      <c r="X14" s="18">
        <v>0</v>
      </c>
      <c r="Y14" s="18">
        <v>0</v>
      </c>
      <c r="Z14" s="18">
        <v>0</v>
      </c>
      <c r="AA14" s="18">
        <v>0</v>
      </c>
      <c r="AB14" s="18">
        <v>0</v>
      </c>
      <c r="AC14" s="18">
        <v>0</v>
      </c>
      <c r="AD14" s="18">
        <v>0</v>
      </c>
      <c r="AE14" s="18">
        <v>0</v>
      </c>
      <c r="AG14" s="18">
        <v>3.4617399302212782E-3</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J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94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95</v>
      </c>
      <c r="C9" s="18">
        <v>6.2964655759430721E-2</v>
      </c>
      <c r="D9" s="18">
        <v>4.4527069103816118E-2</v>
      </c>
      <c r="E9" s="18">
        <v>7.4549463819172213E-2</v>
      </c>
      <c r="G9" s="18">
        <v>7.2427868220685546E-2</v>
      </c>
      <c r="H9" s="18">
        <v>3.7763931011566269E-2</v>
      </c>
      <c r="J9" s="18">
        <v>2.5502934941198312E-2</v>
      </c>
      <c r="K9" s="18">
        <v>8.2704810954993796E-2</v>
      </c>
      <c r="L9" s="18">
        <v>8.6314463477929218E-2</v>
      </c>
      <c r="M9" s="18">
        <v>7.2138958619945626E-2</v>
      </c>
      <c r="N9" s="18">
        <v>0</v>
      </c>
      <c r="O9" s="18">
        <v>8.6214929738262849E-2</v>
      </c>
      <c r="P9" s="18">
        <v>5.1979685897435068E-2</v>
      </c>
      <c r="Q9" s="18">
        <v>8.0161637413490333E-2</v>
      </c>
      <c r="R9" s="18">
        <v>5.9492531033364493E-2</v>
      </c>
      <c r="S9" s="18">
        <v>0</v>
      </c>
      <c r="T9" s="18">
        <v>6.1226263612838637E-2</v>
      </c>
      <c r="U9" s="18">
        <v>0</v>
      </c>
      <c r="W9" s="18">
        <v>7.3168706928230506E-2</v>
      </c>
      <c r="X9" s="18">
        <v>0.11110742421585899</v>
      </c>
      <c r="Y9" s="18">
        <v>5.4678015881059777E-2</v>
      </c>
      <c r="Z9" s="18">
        <v>2.1169477651978179E-2</v>
      </c>
      <c r="AA9" s="18">
        <v>0</v>
      </c>
      <c r="AB9" s="18">
        <v>0</v>
      </c>
      <c r="AC9" s="18">
        <v>0</v>
      </c>
      <c r="AD9" s="18">
        <v>0</v>
      </c>
      <c r="AE9" s="18">
        <v>0</v>
      </c>
      <c r="AG9" s="18">
        <v>6.3485551217254507E-2</v>
      </c>
      <c r="AH9" s="18">
        <v>0</v>
      </c>
    </row>
    <row r="10" spans="2:36" ht="19" customHeight="1" x14ac:dyDescent="0.35">
      <c r="B10" s="20" t="s">
        <v>96</v>
      </c>
      <c r="C10" s="18">
        <v>0.1114647208963253</v>
      </c>
      <c r="D10" s="18">
        <v>8.708361954706588E-2</v>
      </c>
      <c r="E10" s="18">
        <v>0.14014535822263471</v>
      </c>
      <c r="G10" s="18">
        <v>0.1165337515872962</v>
      </c>
      <c r="H10" s="18">
        <v>9.7965790411074671E-2</v>
      </c>
      <c r="J10" s="18">
        <v>7.6163806035116799E-2</v>
      </c>
      <c r="K10" s="18">
        <v>0.11027308127332509</v>
      </c>
      <c r="L10" s="18">
        <v>4.1933607274736003E-2</v>
      </c>
      <c r="M10" s="18">
        <v>7.560525213560626E-2</v>
      </c>
      <c r="N10" s="18">
        <v>0.14039267519705831</v>
      </c>
      <c r="O10" s="18">
        <v>0.2095412083416644</v>
      </c>
      <c r="P10" s="18">
        <v>5.5944141735467842E-2</v>
      </c>
      <c r="Q10" s="18">
        <v>0.15194731108035461</v>
      </c>
      <c r="R10" s="18">
        <v>9.9154613744680958E-2</v>
      </c>
      <c r="S10" s="18">
        <v>0.1078611429685724</v>
      </c>
      <c r="T10" s="18">
        <v>0.18385079871136689</v>
      </c>
      <c r="U10" s="18">
        <v>0.48897985016380913</v>
      </c>
      <c r="W10" s="18">
        <v>0.14083875001174359</v>
      </c>
      <c r="X10" s="18">
        <v>0.12751386324305661</v>
      </c>
      <c r="Y10" s="18">
        <v>0.12553593988604039</v>
      </c>
      <c r="Z10" s="18">
        <v>3.1533360220479992E-2</v>
      </c>
      <c r="AA10" s="18">
        <v>0</v>
      </c>
      <c r="AB10" s="18">
        <v>5.6225478475275023E-2</v>
      </c>
      <c r="AC10" s="18">
        <v>3.8113882918588533E-2</v>
      </c>
      <c r="AD10" s="18">
        <v>0</v>
      </c>
      <c r="AE10" s="18">
        <v>5.6738404456244632E-2</v>
      </c>
      <c r="AG10" s="18">
        <v>0.11219872447679539</v>
      </c>
      <c r="AH10" s="18">
        <v>3.8809041587053221E-2</v>
      </c>
    </row>
    <row r="11" spans="2:36" ht="19" customHeight="1" x14ac:dyDescent="0.35">
      <c r="B11" s="20" t="s">
        <v>97</v>
      </c>
      <c r="C11" s="18">
        <v>0.14630906188037679</v>
      </c>
      <c r="D11" s="18">
        <v>0.16132739687670741</v>
      </c>
      <c r="E11" s="18">
        <v>0.13219016633477759</v>
      </c>
      <c r="G11" s="18">
        <v>0.1446573339125562</v>
      </c>
      <c r="H11" s="18">
        <v>0.15070764661529859</v>
      </c>
      <c r="J11" s="18">
        <v>0.12751800723949031</v>
      </c>
      <c r="K11" s="18">
        <v>0</v>
      </c>
      <c r="L11" s="18">
        <v>0.22755640192823881</v>
      </c>
      <c r="M11" s="18">
        <v>0.1257340671671055</v>
      </c>
      <c r="N11" s="18">
        <v>0.1391722389625101</v>
      </c>
      <c r="O11" s="18">
        <v>0.14595713657831971</v>
      </c>
      <c r="P11" s="18">
        <v>0.1826646516653212</v>
      </c>
      <c r="Q11" s="18">
        <v>0.1336032617341191</v>
      </c>
      <c r="R11" s="18">
        <v>0.1583148589953553</v>
      </c>
      <c r="S11" s="18">
        <v>0.26142697985864061</v>
      </c>
      <c r="T11" s="18">
        <v>7.1771316639814328E-2</v>
      </c>
      <c r="U11" s="18">
        <v>0.11102014983619091</v>
      </c>
      <c r="W11" s="18">
        <v>8.466341672325528E-2</v>
      </c>
      <c r="X11" s="18">
        <v>0.16411492379918319</v>
      </c>
      <c r="Y11" s="18">
        <v>0.21725427337560871</v>
      </c>
      <c r="Z11" s="18">
        <v>0.33760733190667591</v>
      </c>
      <c r="AA11" s="18">
        <v>0.21393435574186589</v>
      </c>
      <c r="AB11" s="18">
        <v>5.2255413466353692E-2</v>
      </c>
      <c r="AC11" s="18">
        <v>0.1165752442464017</v>
      </c>
      <c r="AD11" s="18">
        <v>0</v>
      </c>
      <c r="AE11" s="18">
        <v>5.3293711202148659E-2</v>
      </c>
      <c r="AG11" s="18">
        <v>0.15053489712566639</v>
      </c>
      <c r="AH11" s="18">
        <v>3.6452873044175937E-2</v>
      </c>
    </row>
    <row r="12" spans="2:36" ht="19" customHeight="1" x14ac:dyDescent="0.35">
      <c r="B12" s="20" t="s">
        <v>98</v>
      </c>
      <c r="C12" s="18">
        <v>0.18713718936595131</v>
      </c>
      <c r="D12" s="18">
        <v>0.24428430791961839</v>
      </c>
      <c r="E12" s="18">
        <v>0.12372549574633949</v>
      </c>
      <c r="G12" s="18">
        <v>0.17616358774695379</v>
      </c>
      <c r="H12" s="18">
        <v>0.21636011076027931</v>
      </c>
      <c r="J12" s="18">
        <v>0.2700646665577181</v>
      </c>
      <c r="K12" s="18">
        <v>0.19226072268632291</v>
      </c>
      <c r="L12" s="18">
        <v>0.24902976063349319</v>
      </c>
      <c r="M12" s="18">
        <v>0.17141657520632919</v>
      </c>
      <c r="N12" s="18">
        <v>0.1833273268138208</v>
      </c>
      <c r="O12" s="18">
        <v>6.9923777645104337E-2</v>
      </c>
      <c r="P12" s="18">
        <v>0.110567143620956</v>
      </c>
      <c r="Q12" s="18">
        <v>0.1417585858208685</v>
      </c>
      <c r="R12" s="18">
        <v>0.1858766650016444</v>
      </c>
      <c r="S12" s="18">
        <v>0.20338266321469259</v>
      </c>
      <c r="T12" s="18">
        <v>0.32956339204111412</v>
      </c>
      <c r="U12" s="18">
        <v>0.2</v>
      </c>
      <c r="W12" s="18">
        <v>0.12707677462820219</v>
      </c>
      <c r="X12" s="18">
        <v>0.15264442123539471</v>
      </c>
      <c r="Y12" s="18">
        <v>0.26568272483828109</v>
      </c>
      <c r="Z12" s="18">
        <v>0.31420105184911717</v>
      </c>
      <c r="AA12" s="18">
        <v>0.39069885081207578</v>
      </c>
      <c r="AB12" s="18">
        <v>0.15605349293829199</v>
      </c>
      <c r="AC12" s="18">
        <v>0.1178591747264006</v>
      </c>
      <c r="AD12" s="18">
        <v>0.33942407849336059</v>
      </c>
      <c r="AE12" s="18">
        <v>0.17773944314782941</v>
      </c>
      <c r="AG12" s="18">
        <v>0.18513670326973189</v>
      </c>
      <c r="AH12" s="18">
        <v>0.2288318650314673</v>
      </c>
    </row>
    <row r="13" spans="2:36" ht="19" customHeight="1" x14ac:dyDescent="0.35">
      <c r="B13" s="20" t="s">
        <v>99</v>
      </c>
      <c r="C13" s="18">
        <v>0.20870227770833391</v>
      </c>
      <c r="D13" s="18">
        <v>0.2153168232927872</v>
      </c>
      <c r="E13" s="18">
        <v>0.20486480912335001</v>
      </c>
      <c r="G13" s="18">
        <v>0.17513464099140039</v>
      </c>
      <c r="H13" s="18">
        <v>0.29809356811877619</v>
      </c>
      <c r="J13" s="18">
        <v>0.19877778930087511</v>
      </c>
      <c r="K13" s="18">
        <v>0.23251913390638901</v>
      </c>
      <c r="L13" s="18">
        <v>0.21955737930272121</v>
      </c>
      <c r="M13" s="18">
        <v>0.1073945796642149</v>
      </c>
      <c r="N13" s="18">
        <v>0.34991752543053273</v>
      </c>
      <c r="O13" s="18">
        <v>0.21972437615941801</v>
      </c>
      <c r="P13" s="18">
        <v>0.23936842895823021</v>
      </c>
      <c r="Q13" s="18">
        <v>0.21535459488331929</v>
      </c>
      <c r="R13" s="18">
        <v>0.2378456823290663</v>
      </c>
      <c r="S13" s="18">
        <v>0</v>
      </c>
      <c r="T13" s="18">
        <v>0.18602389734500219</v>
      </c>
      <c r="U13" s="18">
        <v>0.11102014983619091</v>
      </c>
      <c r="W13" s="18">
        <v>0.14591401125055789</v>
      </c>
      <c r="X13" s="18">
        <v>0.1875587158056502</v>
      </c>
      <c r="Y13" s="18">
        <v>0.1865043640324309</v>
      </c>
      <c r="Z13" s="18">
        <v>0.17618198068887431</v>
      </c>
      <c r="AA13" s="18">
        <v>0.3026719824212909</v>
      </c>
      <c r="AB13" s="18">
        <v>0.62848996098200705</v>
      </c>
      <c r="AC13" s="18">
        <v>0.64592754164816646</v>
      </c>
      <c r="AD13" s="18">
        <v>0.25776297771947349</v>
      </c>
      <c r="AE13" s="18">
        <v>0.4098237312443761</v>
      </c>
      <c r="AG13" s="18">
        <v>0.20516927607549021</v>
      </c>
      <c r="AH13" s="18">
        <v>0.36177246060610591</v>
      </c>
    </row>
    <row r="14" spans="2:36" ht="32.15" customHeight="1" x14ac:dyDescent="0.35">
      <c r="B14" s="20" t="s">
        <v>100</v>
      </c>
      <c r="C14" s="18">
        <v>0.1104576531077416</v>
      </c>
      <c r="D14" s="18">
        <v>8.0865268615431515E-2</v>
      </c>
      <c r="E14" s="18">
        <v>0.14485874064059939</v>
      </c>
      <c r="G14" s="18">
        <v>0.11210508365401101</v>
      </c>
      <c r="H14" s="18">
        <v>0.106070512492677</v>
      </c>
      <c r="J14" s="18">
        <v>0.14964518385536779</v>
      </c>
      <c r="K14" s="18">
        <v>0.27196916990564413</v>
      </c>
      <c r="L14" s="18">
        <v>8.0016661902832784E-2</v>
      </c>
      <c r="M14" s="18">
        <v>0.116563604319896</v>
      </c>
      <c r="N14" s="18">
        <v>0</v>
      </c>
      <c r="O14" s="18">
        <v>0.12332627860340151</v>
      </c>
      <c r="P14" s="18">
        <v>7.9607986110914158E-2</v>
      </c>
      <c r="Q14" s="18">
        <v>0.14357134733372859</v>
      </c>
      <c r="R14" s="18">
        <v>0.10823132531688751</v>
      </c>
      <c r="S14" s="18">
        <v>4.9816826324624391E-2</v>
      </c>
      <c r="T14" s="18">
        <v>3.1931005003349867E-2</v>
      </c>
      <c r="U14" s="18">
        <v>0</v>
      </c>
      <c r="W14" s="18">
        <v>0.16037009933293991</v>
      </c>
      <c r="X14" s="18">
        <v>5.1388229107227602E-2</v>
      </c>
      <c r="Y14" s="18">
        <v>8.5779127556004642E-2</v>
      </c>
      <c r="Z14" s="18">
        <v>6.324051913898443E-2</v>
      </c>
      <c r="AA14" s="18">
        <v>3.1989317850500389E-2</v>
      </c>
      <c r="AB14" s="18">
        <v>0.1069756541380721</v>
      </c>
      <c r="AC14" s="18">
        <v>8.1524156460442629E-2</v>
      </c>
      <c r="AD14" s="18">
        <v>0.2166108411134009</v>
      </c>
      <c r="AE14" s="18">
        <v>0.18892790103691171</v>
      </c>
      <c r="AG14" s="18">
        <v>0.10839629004768821</v>
      </c>
      <c r="AH14" s="18">
        <v>0.1976757233042831</v>
      </c>
    </row>
    <row r="15" spans="2:36" ht="19" customHeight="1" x14ac:dyDescent="0.35">
      <c r="B15" s="20" t="s">
        <v>101</v>
      </c>
      <c r="C15" s="18">
        <v>0.16630841137443941</v>
      </c>
      <c r="D15" s="18">
        <v>0.15941488543323529</v>
      </c>
      <c r="E15" s="18">
        <v>0.1734776126318269</v>
      </c>
      <c r="G15" s="18">
        <v>0.19557911063550051</v>
      </c>
      <c r="H15" s="18">
        <v>8.8359951665260658E-2</v>
      </c>
      <c r="J15" s="18">
        <v>0.1523276120702336</v>
      </c>
      <c r="K15" s="18">
        <v>0.11027308127332509</v>
      </c>
      <c r="L15" s="18">
        <v>8.6263610249713421E-2</v>
      </c>
      <c r="M15" s="18">
        <v>0.33114696288690232</v>
      </c>
      <c r="N15" s="18">
        <v>0.18719023359607781</v>
      </c>
      <c r="O15" s="18">
        <v>0.14531229293382891</v>
      </c>
      <c r="P15" s="18">
        <v>0.27986796201167558</v>
      </c>
      <c r="Q15" s="18">
        <v>0.1336032617341191</v>
      </c>
      <c r="R15" s="18">
        <v>0.13276596506987351</v>
      </c>
      <c r="S15" s="18">
        <v>0.33180769371197422</v>
      </c>
      <c r="T15" s="18">
        <v>0.1037023216431642</v>
      </c>
      <c r="U15" s="18">
        <v>8.8979850163809091E-2</v>
      </c>
      <c r="W15" s="18">
        <v>0.25542330778562811</v>
      </c>
      <c r="X15" s="18">
        <v>0.20567242259362881</v>
      </c>
      <c r="Y15" s="18">
        <v>6.456555443057449E-2</v>
      </c>
      <c r="Z15" s="18">
        <v>5.6066278543890159E-2</v>
      </c>
      <c r="AA15" s="18">
        <v>3.4419681769433073E-2</v>
      </c>
      <c r="AB15" s="18">
        <v>0</v>
      </c>
      <c r="AC15" s="18">
        <v>0</v>
      </c>
      <c r="AD15" s="18">
        <v>0.18620210267376491</v>
      </c>
      <c r="AE15" s="18">
        <v>0.1134768089124893</v>
      </c>
      <c r="AG15" s="18">
        <v>0.16817909859963501</v>
      </c>
      <c r="AH15" s="18">
        <v>0.1364580364269149</v>
      </c>
    </row>
    <row r="16" spans="2:36" ht="19" customHeight="1" x14ac:dyDescent="0.35">
      <c r="B16" s="20" t="s">
        <v>66</v>
      </c>
      <c r="C16" s="18">
        <v>6.6560299074011273E-3</v>
      </c>
      <c r="D16" s="18">
        <v>7.1806292113382004E-3</v>
      </c>
      <c r="E16" s="18">
        <v>6.1883534812998079E-3</v>
      </c>
      <c r="G16" s="18">
        <v>7.3986232515965518E-3</v>
      </c>
      <c r="H16" s="18">
        <v>4.6784889250671468E-3</v>
      </c>
      <c r="J16" s="18">
        <v>0</v>
      </c>
      <c r="K16" s="18">
        <v>0</v>
      </c>
      <c r="L16" s="18">
        <v>9.3281152303350597E-3</v>
      </c>
      <c r="M16" s="18">
        <v>0</v>
      </c>
      <c r="N16" s="18">
        <v>0</v>
      </c>
      <c r="O16" s="18">
        <v>0</v>
      </c>
      <c r="P16" s="18">
        <v>0</v>
      </c>
      <c r="Q16" s="18">
        <v>0</v>
      </c>
      <c r="R16" s="18">
        <v>1.8318358509127261E-2</v>
      </c>
      <c r="S16" s="18">
        <v>4.5704693921495863E-2</v>
      </c>
      <c r="T16" s="18">
        <v>3.1931005003349867E-2</v>
      </c>
      <c r="U16" s="18">
        <v>0</v>
      </c>
      <c r="W16" s="18">
        <v>1.2544933339442611E-2</v>
      </c>
      <c r="X16" s="18">
        <v>0</v>
      </c>
      <c r="Y16" s="18">
        <v>0</v>
      </c>
      <c r="Z16" s="18">
        <v>0</v>
      </c>
      <c r="AA16" s="18">
        <v>2.628581140483402E-2</v>
      </c>
      <c r="AB16" s="18">
        <v>0</v>
      </c>
      <c r="AC16" s="18">
        <v>0</v>
      </c>
      <c r="AD16" s="18">
        <v>0</v>
      </c>
      <c r="AE16" s="18">
        <v>0</v>
      </c>
      <c r="AG16" s="18">
        <v>6.8994591877384577E-3</v>
      </c>
      <c r="AH16" s="18">
        <v>0</v>
      </c>
    </row>
    <row r="18" spans="2:2" x14ac:dyDescent="0.35">
      <c r="B18" t="s">
        <v>380</v>
      </c>
    </row>
    <row r="19" spans="2:2" x14ac:dyDescent="0.35">
      <c r="B19" t="s">
        <v>11</v>
      </c>
    </row>
    <row r="21" spans="2:2" x14ac:dyDescent="0.35">
      <c r="B21"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J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102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95</v>
      </c>
      <c r="C9" s="18">
        <v>0.20127102737289179</v>
      </c>
      <c r="D9" s="18">
        <v>0.19996572147720401</v>
      </c>
      <c r="E9" s="18">
        <v>0.19627763213155211</v>
      </c>
      <c r="G9" s="18">
        <v>0.24195732149256921</v>
      </c>
      <c r="H9" s="18">
        <v>9.2922609399753844E-2</v>
      </c>
      <c r="J9" s="18">
        <v>0.18795649855191579</v>
      </c>
      <c r="K9" s="18">
        <v>0.22737482025001399</v>
      </c>
      <c r="L9" s="18">
        <v>0.1941787953200079</v>
      </c>
      <c r="M9" s="18">
        <v>0.22925799479260209</v>
      </c>
      <c r="N9" s="18">
        <v>0.1519844255669606</v>
      </c>
      <c r="O9" s="18">
        <v>0.18487595262098411</v>
      </c>
      <c r="P9" s="18">
        <v>0.1879492110652401</v>
      </c>
      <c r="Q9" s="18">
        <v>0.29392653656109979</v>
      </c>
      <c r="R9" s="18">
        <v>0.21511431011834789</v>
      </c>
      <c r="S9" s="18">
        <v>0.29433049010980178</v>
      </c>
      <c r="T9" s="18">
        <v>0.12508827361953839</v>
      </c>
      <c r="U9" s="18">
        <v>8.8979850163809091E-2</v>
      </c>
      <c r="W9" s="18">
        <v>0.27602224148824572</v>
      </c>
      <c r="X9" s="18">
        <v>0.29057280423325349</v>
      </c>
      <c r="Y9" s="18">
        <v>0.12084660016737669</v>
      </c>
      <c r="Z9" s="18">
        <v>4.8609956120698739E-2</v>
      </c>
      <c r="AA9" s="18">
        <v>0.10491257509860751</v>
      </c>
      <c r="AB9" s="18">
        <v>0</v>
      </c>
      <c r="AC9" s="18">
        <v>3.8113882918588533E-2</v>
      </c>
      <c r="AD9" s="18">
        <v>0</v>
      </c>
      <c r="AE9" s="18">
        <v>0.1134768089124893</v>
      </c>
      <c r="AG9" s="18">
        <v>0.206236441355485</v>
      </c>
      <c r="AH9" s="18">
        <v>7.7618083174106442E-2</v>
      </c>
    </row>
    <row r="10" spans="2:36" ht="19" customHeight="1" x14ac:dyDescent="0.35">
      <c r="B10" s="20" t="s">
        <v>96</v>
      </c>
      <c r="C10" s="18">
        <v>0.2138373256788644</v>
      </c>
      <c r="D10" s="18">
        <v>0.22341181975049179</v>
      </c>
      <c r="E10" s="18">
        <v>0.20682601661745431</v>
      </c>
      <c r="G10" s="18">
        <v>0.222066936341237</v>
      </c>
      <c r="H10" s="18">
        <v>0.19192170728461741</v>
      </c>
      <c r="J10" s="18">
        <v>0.21096506136823681</v>
      </c>
      <c r="K10" s="18">
        <v>0.24284422986223189</v>
      </c>
      <c r="L10" s="18">
        <v>0.19783997445192331</v>
      </c>
      <c r="M10" s="18">
        <v>0.16465672279703589</v>
      </c>
      <c r="N10" s="18">
        <v>0.38046291748248301</v>
      </c>
      <c r="O10" s="18">
        <v>0.23420806107505079</v>
      </c>
      <c r="P10" s="18">
        <v>0.18002133567726819</v>
      </c>
      <c r="Q10" s="18">
        <v>0.23233361240590089</v>
      </c>
      <c r="R10" s="18">
        <v>0.15075203779631069</v>
      </c>
      <c r="S10" s="18">
        <v>9.9633652649248783E-2</v>
      </c>
      <c r="T10" s="18">
        <v>0.23640926200844231</v>
      </c>
      <c r="U10" s="18">
        <v>0.51102014983619104</v>
      </c>
      <c r="W10" s="18">
        <v>0.22469343141315151</v>
      </c>
      <c r="X10" s="18">
        <v>0.17290581544496411</v>
      </c>
      <c r="Y10" s="18">
        <v>0.25223512904786538</v>
      </c>
      <c r="Z10" s="18">
        <v>0.2352300379051632</v>
      </c>
      <c r="AA10" s="18">
        <v>0.20957071705748659</v>
      </c>
      <c r="AB10" s="18">
        <v>0.1045108269327074</v>
      </c>
      <c r="AC10" s="18">
        <v>0.20095733573100291</v>
      </c>
      <c r="AD10" s="18">
        <v>0</v>
      </c>
      <c r="AE10" s="18">
        <v>0.2137775742822223</v>
      </c>
      <c r="AG10" s="18">
        <v>0.21536296974958111</v>
      </c>
      <c r="AH10" s="18">
        <v>0.14622375884919711</v>
      </c>
    </row>
    <row r="11" spans="2:36" ht="19" customHeight="1" x14ac:dyDescent="0.35">
      <c r="B11" s="20" t="s">
        <v>97</v>
      </c>
      <c r="C11" s="18">
        <v>0.19900070213471999</v>
      </c>
      <c r="D11" s="18">
        <v>0.2071479717467489</v>
      </c>
      <c r="E11" s="18">
        <v>0.19331575079218091</v>
      </c>
      <c r="G11" s="18">
        <v>0.19047598539647451</v>
      </c>
      <c r="H11" s="18">
        <v>0.22170219393294499</v>
      </c>
      <c r="J11" s="18">
        <v>0.16333494981116101</v>
      </c>
      <c r="K11" s="18">
        <v>0.13303917336026611</v>
      </c>
      <c r="L11" s="18">
        <v>0.18100012744303359</v>
      </c>
      <c r="M11" s="18">
        <v>0.1183985598042549</v>
      </c>
      <c r="N11" s="18">
        <v>0.13266686163254451</v>
      </c>
      <c r="O11" s="18">
        <v>0.26090931155419927</v>
      </c>
      <c r="P11" s="18">
        <v>0.2145265154158261</v>
      </c>
      <c r="Q11" s="18">
        <v>0.123189872562577</v>
      </c>
      <c r="R11" s="18">
        <v>0.36099779269320631</v>
      </c>
      <c r="S11" s="18">
        <v>9.1409387842991727E-2</v>
      </c>
      <c r="T11" s="18">
        <v>0.33266699223024898</v>
      </c>
      <c r="U11" s="18">
        <v>0.11102014983619091</v>
      </c>
      <c r="W11" s="18">
        <v>0.15089810526879199</v>
      </c>
      <c r="X11" s="18">
        <v>0.19593682951756419</v>
      </c>
      <c r="Y11" s="18">
        <v>0.29970901607634592</v>
      </c>
      <c r="Z11" s="18">
        <v>0.32453486534964321</v>
      </c>
      <c r="AA11" s="18">
        <v>0.22088617508961189</v>
      </c>
      <c r="AB11" s="18">
        <v>0.15057819012581411</v>
      </c>
      <c r="AC11" s="18">
        <v>0.18912270361635519</v>
      </c>
      <c r="AD11" s="18">
        <v>0</v>
      </c>
      <c r="AE11" s="18">
        <v>0</v>
      </c>
      <c r="AG11" s="18">
        <v>0.204133946705921</v>
      </c>
      <c r="AH11" s="18">
        <v>0</v>
      </c>
    </row>
    <row r="12" spans="2:36" ht="19" customHeight="1" x14ac:dyDescent="0.35">
      <c r="B12" s="20" t="s">
        <v>98</v>
      </c>
      <c r="C12" s="18">
        <v>0.17728422440209141</v>
      </c>
      <c r="D12" s="18">
        <v>0.19894138981418141</v>
      </c>
      <c r="E12" s="18">
        <v>0.1527805970527287</v>
      </c>
      <c r="G12" s="18">
        <v>0.15465780054000369</v>
      </c>
      <c r="H12" s="18">
        <v>0.23753884534731029</v>
      </c>
      <c r="J12" s="18">
        <v>0.17852387712188689</v>
      </c>
      <c r="K12" s="18">
        <v>0.2343267333776399</v>
      </c>
      <c r="L12" s="18">
        <v>0.18158074366328039</v>
      </c>
      <c r="M12" s="18">
        <v>0.23129369134696151</v>
      </c>
      <c r="N12" s="18">
        <v>0.13610381135203181</v>
      </c>
      <c r="O12" s="18">
        <v>4.7294516682892328E-2</v>
      </c>
      <c r="P12" s="18">
        <v>0.19504593756816371</v>
      </c>
      <c r="Q12" s="18">
        <v>0.1560237600650925</v>
      </c>
      <c r="R12" s="18">
        <v>0.1366406495707172</v>
      </c>
      <c r="S12" s="18">
        <v>0.31124380618326503</v>
      </c>
      <c r="T12" s="18">
        <v>0.2021331504986062</v>
      </c>
      <c r="U12" s="18">
        <v>0.2</v>
      </c>
      <c r="W12" s="18">
        <v>0.1151191410614294</v>
      </c>
      <c r="X12" s="18">
        <v>0.18188674770589511</v>
      </c>
      <c r="Y12" s="18">
        <v>0.18025333862394211</v>
      </c>
      <c r="Z12" s="18">
        <v>0.20196673108019481</v>
      </c>
      <c r="AA12" s="18">
        <v>0.36080433991554778</v>
      </c>
      <c r="AB12" s="18">
        <v>0.42264588178272611</v>
      </c>
      <c r="AC12" s="18">
        <v>0.1938844068189946</v>
      </c>
      <c r="AD12" s="18">
        <v>0.2166108411134009</v>
      </c>
      <c r="AE12" s="18">
        <v>0.43826776920121407</v>
      </c>
      <c r="AG12" s="18">
        <v>0.1706211596586639</v>
      </c>
      <c r="AH12" s="18">
        <v>0.36822407420761499</v>
      </c>
    </row>
    <row r="13" spans="2:36" ht="19" customHeight="1" x14ac:dyDescent="0.35">
      <c r="B13" s="20" t="s">
        <v>99</v>
      </c>
      <c r="C13" s="18">
        <v>9.3075155657011285E-2</v>
      </c>
      <c r="D13" s="18">
        <v>7.8482707547977856E-2</v>
      </c>
      <c r="E13" s="18">
        <v>0.1106760187525697</v>
      </c>
      <c r="G13" s="18">
        <v>7.4041511956374553E-2</v>
      </c>
      <c r="H13" s="18">
        <v>0.14376213091119111</v>
      </c>
      <c r="J13" s="18">
        <v>0.1217359295988136</v>
      </c>
      <c r="K13" s="18">
        <v>5.4417586119133339E-2</v>
      </c>
      <c r="L13" s="18">
        <v>0.14518596643123691</v>
      </c>
      <c r="M13" s="18">
        <v>9.2517764177090261E-2</v>
      </c>
      <c r="N13" s="18">
        <v>5.838930876892167E-2</v>
      </c>
      <c r="O13" s="18">
        <v>0.11861104245468029</v>
      </c>
      <c r="P13" s="18">
        <v>8.6487475105697056E-2</v>
      </c>
      <c r="Q13" s="18">
        <v>9.1944082660865609E-2</v>
      </c>
      <c r="R13" s="18">
        <v>4.9918598313753677E-2</v>
      </c>
      <c r="S13" s="18">
        <v>0.1535658368900682</v>
      </c>
      <c r="T13" s="18">
        <v>3.9840311636464447E-2</v>
      </c>
      <c r="U13" s="18">
        <v>0</v>
      </c>
      <c r="W13" s="18">
        <v>3.6849805746358072E-2</v>
      </c>
      <c r="X13" s="18">
        <v>0.11817903121972791</v>
      </c>
      <c r="Y13" s="18">
        <v>8.0582007346870016E-2</v>
      </c>
      <c r="Z13" s="18">
        <v>0.12534839595132741</v>
      </c>
      <c r="AA13" s="18">
        <v>0.10382619283874631</v>
      </c>
      <c r="AB13" s="18">
        <v>0.32226510115875229</v>
      </c>
      <c r="AC13" s="18">
        <v>0.25582360367604201</v>
      </c>
      <c r="AD13" s="18">
        <v>0.65639103665628951</v>
      </c>
      <c r="AE13" s="18">
        <v>0.1208239342547815</v>
      </c>
      <c r="AG13" s="18">
        <v>8.7526595641861354E-2</v>
      </c>
      <c r="AH13" s="18">
        <v>0.29006339404895282</v>
      </c>
    </row>
    <row r="14" spans="2:36" ht="32.15" customHeight="1" x14ac:dyDescent="0.35">
      <c r="B14" s="20" t="s">
        <v>100</v>
      </c>
      <c r="C14" s="18">
        <v>5.1546685657211003E-2</v>
      </c>
      <c r="D14" s="18">
        <v>3.4299282102013218E-2</v>
      </c>
      <c r="E14" s="18">
        <v>7.138498307337196E-2</v>
      </c>
      <c r="G14" s="18">
        <v>4.7202798914475097E-2</v>
      </c>
      <c r="H14" s="18">
        <v>6.3114543251847469E-2</v>
      </c>
      <c r="J14" s="18">
        <v>0.1021997958547817</v>
      </c>
      <c r="K14" s="18">
        <v>2.756827031833127E-2</v>
      </c>
      <c r="L14" s="18">
        <v>3.5687575813142913E-2</v>
      </c>
      <c r="M14" s="18">
        <v>9.9853271539940849E-2</v>
      </c>
      <c r="N14" s="18">
        <v>4.6797558399019439E-2</v>
      </c>
      <c r="O14" s="18">
        <v>4.9330511441360622E-2</v>
      </c>
      <c r="P14" s="18">
        <v>5.1979685897435068E-2</v>
      </c>
      <c r="Q14" s="18">
        <v>8.0161637413490333E-2</v>
      </c>
      <c r="R14" s="18">
        <v>4.9939894489409553E-2</v>
      </c>
      <c r="S14" s="18">
        <v>0</v>
      </c>
      <c r="T14" s="18">
        <v>0</v>
      </c>
      <c r="U14" s="18">
        <v>8.8979850163809091E-2</v>
      </c>
      <c r="W14" s="18">
        <v>8.8374768177167856E-2</v>
      </c>
      <c r="X14" s="18">
        <v>1.137786962644864E-2</v>
      </c>
      <c r="Y14" s="18">
        <v>4.7136128162529198E-2</v>
      </c>
      <c r="Z14" s="18">
        <v>1.7587902965356391E-2</v>
      </c>
      <c r="AA14" s="18">
        <v>0</v>
      </c>
      <c r="AB14" s="18">
        <v>0</v>
      </c>
      <c r="AC14" s="18">
        <v>4.0455311509236737E-2</v>
      </c>
      <c r="AD14" s="18">
        <v>0.1269981222303096</v>
      </c>
      <c r="AE14" s="18">
        <v>0</v>
      </c>
      <c r="AG14" s="18">
        <v>5.2193263884256103E-2</v>
      </c>
      <c r="AH14" s="18">
        <v>4.0131467195717738E-2</v>
      </c>
    </row>
    <row r="15" spans="2:36" ht="19" customHeight="1" x14ac:dyDescent="0.35">
      <c r="B15" s="20" t="s">
        <v>101</v>
      </c>
      <c r="C15" s="18">
        <v>5.2919844481685921E-2</v>
      </c>
      <c r="D15" s="18">
        <v>4.1262001259917802E-2</v>
      </c>
      <c r="E15" s="18">
        <v>6.3462677016418487E-2</v>
      </c>
      <c r="G15" s="18">
        <v>5.6515575557307109E-2</v>
      </c>
      <c r="H15" s="18">
        <v>4.3344340446975042E-2</v>
      </c>
      <c r="J15" s="18">
        <v>1.48439285222478E-2</v>
      </c>
      <c r="K15" s="18">
        <v>8.0429186712383624E-2</v>
      </c>
      <c r="L15" s="18">
        <v>3.7312460921340239E-2</v>
      </c>
      <c r="M15" s="18">
        <v>6.4021995542114296E-2</v>
      </c>
      <c r="N15" s="18">
        <v>9.3595116798038877E-2</v>
      </c>
      <c r="O15" s="18">
        <v>0.1047706041708322</v>
      </c>
      <c r="P15" s="18">
        <v>6.79847625839025E-2</v>
      </c>
      <c r="Q15" s="18">
        <v>2.2420498330973381E-2</v>
      </c>
      <c r="R15" s="18">
        <v>3.6636717018254522E-2</v>
      </c>
      <c r="S15" s="18">
        <v>4.9816826324624391E-2</v>
      </c>
      <c r="T15" s="18">
        <v>3.1931005003349867E-2</v>
      </c>
      <c r="U15" s="18">
        <v>0</v>
      </c>
      <c r="W15" s="18">
        <v>8.5860853850553351E-2</v>
      </c>
      <c r="X15" s="18">
        <v>2.9140902252146599E-2</v>
      </c>
      <c r="Y15" s="18">
        <v>1.9237780575070761E-2</v>
      </c>
      <c r="Z15" s="18">
        <v>2.913420766226003E-2</v>
      </c>
      <c r="AA15" s="18">
        <v>0</v>
      </c>
      <c r="AB15" s="18">
        <v>0</v>
      </c>
      <c r="AC15" s="18">
        <v>8.1642755729780081E-2</v>
      </c>
      <c r="AD15" s="18">
        <v>0</v>
      </c>
      <c r="AE15" s="18">
        <v>0.1136539133492926</v>
      </c>
      <c r="AG15" s="18">
        <v>5.2455909706243802E-2</v>
      </c>
      <c r="AH15" s="18">
        <v>7.7739222524411081E-2</v>
      </c>
    </row>
    <row r="16" spans="2:36" ht="19" customHeight="1" x14ac:dyDescent="0.35">
      <c r="B16" s="20" t="s">
        <v>66</v>
      </c>
      <c r="C16" s="18">
        <v>1.1065034615524289E-2</v>
      </c>
      <c r="D16" s="18">
        <v>1.6489106301464981E-2</v>
      </c>
      <c r="E16" s="18">
        <v>5.2763245637240681E-3</v>
      </c>
      <c r="G16" s="18">
        <v>1.3082069801558851E-2</v>
      </c>
      <c r="H16" s="18">
        <v>5.6936294253597114E-3</v>
      </c>
      <c r="J16" s="18">
        <v>2.043995917095633E-2</v>
      </c>
      <c r="K16" s="18">
        <v>0</v>
      </c>
      <c r="L16" s="18">
        <v>2.7214355956034511E-2</v>
      </c>
      <c r="M16" s="18">
        <v>0</v>
      </c>
      <c r="N16" s="18">
        <v>0</v>
      </c>
      <c r="O16" s="18">
        <v>0</v>
      </c>
      <c r="P16" s="18">
        <v>1.6005076686467432E-2</v>
      </c>
      <c r="Q16" s="18">
        <v>0</v>
      </c>
      <c r="R16" s="18">
        <v>0</v>
      </c>
      <c r="S16" s="18">
        <v>0</v>
      </c>
      <c r="T16" s="18">
        <v>3.1931005003349867E-2</v>
      </c>
      <c r="U16" s="18">
        <v>0</v>
      </c>
      <c r="W16" s="18">
        <v>2.2181652994302269E-2</v>
      </c>
      <c r="X16" s="18">
        <v>0</v>
      </c>
      <c r="Y16" s="18">
        <v>0</v>
      </c>
      <c r="Z16" s="18">
        <v>1.7587902965356391E-2</v>
      </c>
      <c r="AA16" s="18">
        <v>0</v>
      </c>
      <c r="AB16" s="18">
        <v>0</v>
      </c>
      <c r="AC16" s="18">
        <v>0</v>
      </c>
      <c r="AD16" s="18">
        <v>0</v>
      </c>
      <c r="AE16" s="18">
        <v>0</v>
      </c>
      <c r="AG16" s="18">
        <v>1.146971329798779E-2</v>
      </c>
      <c r="AH16" s="18">
        <v>0</v>
      </c>
    </row>
    <row r="18" spans="2:2" x14ac:dyDescent="0.35">
      <c r="B18" t="s">
        <v>380</v>
      </c>
    </row>
    <row r="19" spans="2:2" x14ac:dyDescent="0.35">
      <c r="B19" t="s">
        <v>11</v>
      </c>
    </row>
    <row r="21" spans="2:2" x14ac:dyDescent="0.35">
      <c r="B21"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D19"/>
  <sheetViews>
    <sheetView showGridLines="0" workbookViewId="0"/>
  </sheetViews>
  <sheetFormatPr defaultRowHeight="14.5" x14ac:dyDescent="0.35"/>
  <cols>
    <col min="1" max="1" width="5" customWidth="1"/>
    <col min="2" max="2" width="25" customWidth="1"/>
    <col min="3" max="4" width="20" customWidth="1"/>
  </cols>
  <sheetData>
    <row r="2" spans="2:4" ht="40" customHeight="1" x14ac:dyDescent="0.35">
      <c r="D2" s="19" t="s">
        <v>387</v>
      </c>
    </row>
    <row r="6" spans="2:4" ht="60" customHeight="1" x14ac:dyDescent="0.35">
      <c r="C6" s="21" t="s">
        <v>388</v>
      </c>
      <c r="D6" s="21" t="s">
        <v>389</v>
      </c>
    </row>
    <row r="7" spans="2:4" x14ac:dyDescent="0.35">
      <c r="B7" s="20" t="s">
        <v>104</v>
      </c>
      <c r="C7" s="18">
        <v>0.3636445963849711</v>
      </c>
      <c r="D7" s="18">
        <v>0.46554694937716468</v>
      </c>
    </row>
    <row r="8" spans="2:4" x14ac:dyDescent="0.35">
      <c r="B8" s="20" t="s">
        <v>105</v>
      </c>
      <c r="C8" s="18">
        <v>0.32595751331479739</v>
      </c>
      <c r="D8" s="18">
        <v>0.27961121988673598</v>
      </c>
    </row>
    <row r="9" spans="2:4" x14ac:dyDescent="0.35">
      <c r="B9" s="20" t="s">
        <v>106</v>
      </c>
      <c r="C9" s="18">
        <v>0.1822529607352581</v>
      </c>
      <c r="D9" s="18">
        <v>0.13614677946433781</v>
      </c>
    </row>
    <row r="10" spans="2:4" x14ac:dyDescent="0.35">
      <c r="B10" s="20" t="s">
        <v>107</v>
      </c>
      <c r="C10" s="18">
        <v>7.0055264056130315E-2</v>
      </c>
      <c r="D10" s="18">
        <v>5.894451056906895E-2</v>
      </c>
    </row>
    <row r="11" spans="2:4" x14ac:dyDescent="0.35">
      <c r="B11" s="20" t="s">
        <v>108</v>
      </c>
      <c r="C11" s="18">
        <v>4.6307369992539232E-2</v>
      </c>
      <c r="D11" s="18">
        <v>5.4388129522283127E-2</v>
      </c>
    </row>
    <row r="12" spans="2:4" x14ac:dyDescent="0.35">
      <c r="B12" s="20" t="s">
        <v>66</v>
      </c>
      <c r="C12" s="18">
        <v>1.178229551630394E-2</v>
      </c>
      <c r="D12" s="18">
        <v>5.3624111804093768E-3</v>
      </c>
    </row>
    <row r="15" spans="2:4" x14ac:dyDescent="0.35">
      <c r="B15" t="s">
        <v>380</v>
      </c>
    </row>
    <row r="16" spans="2:4" x14ac:dyDescent="0.35">
      <c r="B16" t="s">
        <v>11</v>
      </c>
    </row>
    <row r="19" spans="2:2" x14ac:dyDescent="0.35">
      <c r="B19" t="str">
        <f>HYPERLINK("#Contents!A1", "Return to Contents")</f>
        <v>Return to Contents</v>
      </c>
    </row>
  </sheetData>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103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104</v>
      </c>
      <c r="C9" s="18">
        <v>0.3636445963849711</v>
      </c>
      <c r="D9" s="18">
        <v>0.33410045344104661</v>
      </c>
      <c r="E9" s="18">
        <v>0.39541928719369412</v>
      </c>
      <c r="G9" s="18">
        <v>0.36516767628765379</v>
      </c>
      <c r="H9" s="18">
        <v>0.35958860402997961</v>
      </c>
      <c r="J9" s="18">
        <v>0.3126318023445519</v>
      </c>
      <c r="K9" s="18">
        <v>0.31020288662926992</v>
      </c>
      <c r="L9" s="18">
        <v>0.38668152862592731</v>
      </c>
      <c r="M9" s="18">
        <v>0.50786334890172258</v>
      </c>
      <c r="N9" s="18">
        <v>0.46590626365323828</v>
      </c>
      <c r="O9" s="18">
        <v>0.32408026127940809</v>
      </c>
      <c r="P9" s="18">
        <v>0.41104084616830577</v>
      </c>
      <c r="Q9" s="18">
        <v>0.26086798514652831</v>
      </c>
      <c r="R9" s="18">
        <v>0.37763912602469868</v>
      </c>
      <c r="S9" s="18">
        <v>0.37340025523034148</v>
      </c>
      <c r="T9" s="18">
        <v>0.37468040250034867</v>
      </c>
      <c r="U9" s="18">
        <v>0.11102014983619091</v>
      </c>
      <c r="W9" s="18">
        <v>0.35464318603470102</v>
      </c>
      <c r="X9" s="18">
        <v>0.24833589719407209</v>
      </c>
      <c r="Y9" s="18">
        <v>0.40851891510810079</v>
      </c>
      <c r="Z9" s="18">
        <v>0.35312130244494733</v>
      </c>
      <c r="AA9" s="18">
        <v>0.47200848794417788</v>
      </c>
      <c r="AB9" s="18">
        <v>0.25676135392109872</v>
      </c>
      <c r="AC9" s="18">
        <v>0.60312003537895631</v>
      </c>
      <c r="AD9" s="18">
        <v>0.61942378490056671</v>
      </c>
      <c r="AE9" s="18">
        <v>0.50514349779997247</v>
      </c>
      <c r="AG9" s="18">
        <v>0.35667485175144292</v>
      </c>
      <c r="AH9" s="18">
        <v>0.54125612302901027</v>
      </c>
    </row>
    <row r="10" spans="2:36" ht="19" customHeight="1" x14ac:dyDescent="0.35">
      <c r="B10" s="20" t="s">
        <v>105</v>
      </c>
      <c r="C10" s="18">
        <v>0.32595751331479739</v>
      </c>
      <c r="D10" s="18">
        <v>0.36354646134881141</v>
      </c>
      <c r="E10" s="18">
        <v>0.28547982693217988</v>
      </c>
      <c r="G10" s="18">
        <v>0.3102572192176975</v>
      </c>
      <c r="H10" s="18">
        <v>0.36776771166144551</v>
      </c>
      <c r="J10" s="18">
        <v>0.38424123916339209</v>
      </c>
      <c r="K10" s="18">
        <v>0.35442483609000131</v>
      </c>
      <c r="L10" s="18">
        <v>0.31283609386371081</v>
      </c>
      <c r="M10" s="18">
        <v>0.24983897961127549</v>
      </c>
      <c r="N10" s="18">
        <v>0.25717129273490169</v>
      </c>
      <c r="O10" s="18">
        <v>0.4025643340219337</v>
      </c>
      <c r="P10" s="18">
        <v>0.34638694088096611</v>
      </c>
      <c r="Q10" s="18">
        <v>0.27332442213007158</v>
      </c>
      <c r="R10" s="18">
        <v>0.29646759837899322</v>
      </c>
      <c r="S10" s="18">
        <v>0.26142697985864061</v>
      </c>
      <c r="T10" s="18">
        <v>0.25515426155590742</v>
      </c>
      <c r="U10" s="18">
        <v>0.51102014983619104</v>
      </c>
      <c r="W10" s="18">
        <v>0.23696501653297641</v>
      </c>
      <c r="X10" s="18">
        <v>0.45903390601839439</v>
      </c>
      <c r="Y10" s="18">
        <v>0.35312075672603888</v>
      </c>
      <c r="Z10" s="18">
        <v>0.42707923802054898</v>
      </c>
      <c r="AA10" s="18">
        <v>0.32568465129939123</v>
      </c>
      <c r="AB10" s="18">
        <v>0.46758655651500403</v>
      </c>
      <c r="AC10" s="18">
        <v>0.35888468097179249</v>
      </c>
      <c r="AD10" s="18">
        <v>0</v>
      </c>
      <c r="AE10" s="18">
        <v>0.38137969328753801</v>
      </c>
      <c r="AG10" s="18">
        <v>0.32982733065904662</v>
      </c>
      <c r="AH10" s="18">
        <v>0.26086352831207732</v>
      </c>
    </row>
    <row r="11" spans="2:36" ht="19" customHeight="1" x14ac:dyDescent="0.35">
      <c r="B11" s="20" t="s">
        <v>106</v>
      </c>
      <c r="C11" s="18">
        <v>0.1822529607352581</v>
      </c>
      <c r="D11" s="18">
        <v>0.19098163091236331</v>
      </c>
      <c r="E11" s="18">
        <v>0.1703752177673887</v>
      </c>
      <c r="G11" s="18">
        <v>0.18619184199721431</v>
      </c>
      <c r="H11" s="18">
        <v>0.1717636408659757</v>
      </c>
      <c r="J11" s="18">
        <v>0.17089430680430059</v>
      </c>
      <c r="K11" s="18">
        <v>0.16996265537074121</v>
      </c>
      <c r="L11" s="18">
        <v>0.2018094851468587</v>
      </c>
      <c r="M11" s="18">
        <v>7.0305441327115067E-2</v>
      </c>
      <c r="N11" s="18">
        <v>0.14039267519705831</v>
      </c>
      <c r="O11" s="18">
        <v>0.15206512085372451</v>
      </c>
      <c r="P11" s="18">
        <v>0.1346483853178253</v>
      </c>
      <c r="Q11" s="18">
        <v>0.26064332123447231</v>
      </c>
      <c r="R11" s="18">
        <v>0.2269053977765822</v>
      </c>
      <c r="S11" s="18">
        <v>0.25319948953931698</v>
      </c>
      <c r="T11" s="18">
        <v>0.20523675068774111</v>
      </c>
      <c r="U11" s="18">
        <v>0.37795970032761822</v>
      </c>
      <c r="W11" s="18">
        <v>0.23794021861335679</v>
      </c>
      <c r="X11" s="18">
        <v>0.13425699804934421</v>
      </c>
      <c r="Y11" s="18">
        <v>0.1564570427301438</v>
      </c>
      <c r="Z11" s="18">
        <v>0.15599785352862139</v>
      </c>
      <c r="AA11" s="18">
        <v>0.14209748075362</v>
      </c>
      <c r="AB11" s="18">
        <v>0.11245095695055</v>
      </c>
      <c r="AC11" s="18">
        <v>3.7995283649251067E-2</v>
      </c>
      <c r="AD11" s="18">
        <v>0.25776297771947349</v>
      </c>
      <c r="AE11" s="18">
        <v>0.1134768089124893</v>
      </c>
      <c r="AG11" s="18">
        <v>0.1818640861984856</v>
      </c>
      <c r="AH11" s="18">
        <v>0.15907130707185921</v>
      </c>
    </row>
    <row r="12" spans="2:36" ht="19" customHeight="1" x14ac:dyDescent="0.35">
      <c r="B12" s="20" t="s">
        <v>107</v>
      </c>
      <c r="C12" s="18">
        <v>7.0055264056130315E-2</v>
      </c>
      <c r="D12" s="18">
        <v>5.6030387446650572E-2</v>
      </c>
      <c r="E12" s="18">
        <v>8.6651368158047984E-2</v>
      </c>
      <c r="G12" s="18">
        <v>6.4127131567246157E-2</v>
      </c>
      <c r="H12" s="18">
        <v>8.5841999874743904E-2</v>
      </c>
      <c r="J12" s="18">
        <v>5.1005869882396623E-2</v>
      </c>
      <c r="K12" s="18">
        <v>0.13784135159165631</v>
      </c>
      <c r="L12" s="18">
        <v>4.7411169858431843E-2</v>
      </c>
      <c r="M12" s="18">
        <v>4.9926635769970418E-2</v>
      </c>
      <c r="N12" s="18">
        <v>0.13652976841480141</v>
      </c>
      <c r="O12" s="18">
        <v>9.6625028124252943E-2</v>
      </c>
      <c r="P12" s="18">
        <v>1.6005076686467432E-2</v>
      </c>
      <c r="Q12" s="18">
        <v>0.1333785978220631</v>
      </c>
      <c r="R12" s="18">
        <v>8.0669519310598417E-2</v>
      </c>
      <c r="S12" s="18">
        <v>0</v>
      </c>
      <c r="T12" s="18">
        <v>0.1010665752493031</v>
      </c>
      <c r="U12" s="18">
        <v>0</v>
      </c>
      <c r="W12" s="18">
        <v>9.1112126219131909E-2</v>
      </c>
      <c r="X12" s="18">
        <v>4.8985446109267222E-2</v>
      </c>
      <c r="Y12" s="18">
        <v>6.8393096449081578E-2</v>
      </c>
      <c r="Z12" s="18">
        <v>6.3801606005882402E-2</v>
      </c>
      <c r="AA12" s="18">
        <v>6.0209380002810918E-2</v>
      </c>
      <c r="AB12" s="18">
        <v>0.1069756541380721</v>
      </c>
      <c r="AC12" s="18">
        <v>0</v>
      </c>
      <c r="AD12" s="18">
        <v>0</v>
      </c>
      <c r="AE12" s="18">
        <v>0</v>
      </c>
      <c r="AG12" s="18">
        <v>7.2617377320384577E-2</v>
      </c>
      <c r="AH12" s="18">
        <v>0</v>
      </c>
    </row>
    <row r="13" spans="2:36" ht="19" customHeight="1" x14ac:dyDescent="0.35">
      <c r="B13" s="20" t="s">
        <v>108</v>
      </c>
      <c r="C13" s="18">
        <v>4.6307369992539232E-2</v>
      </c>
      <c r="D13" s="18">
        <v>3.8417600545912069E-2</v>
      </c>
      <c r="E13" s="18">
        <v>5.5757432796123017E-2</v>
      </c>
      <c r="G13" s="18">
        <v>6.0788776033827242E-2</v>
      </c>
      <c r="H13" s="18">
        <v>7.7430950063503614E-3</v>
      </c>
      <c r="J13" s="18">
        <v>6.0786822634402451E-2</v>
      </c>
      <c r="K13" s="18">
        <v>2.756827031833127E-2</v>
      </c>
      <c r="L13" s="18">
        <v>3.2605492044400948E-2</v>
      </c>
      <c r="M13" s="18">
        <v>7.2138958619945626E-2</v>
      </c>
      <c r="N13" s="18">
        <v>0</v>
      </c>
      <c r="O13" s="18">
        <v>2.4665255720680311E-2</v>
      </c>
      <c r="P13" s="18">
        <v>9.1918750946435479E-2</v>
      </c>
      <c r="Q13" s="18">
        <v>4.7103085998918839E-2</v>
      </c>
      <c r="R13" s="18">
        <v>1.8318358509127261E-2</v>
      </c>
      <c r="S13" s="18">
        <v>6.2156449047076491E-2</v>
      </c>
      <c r="T13" s="18">
        <v>6.3862010006699749E-2</v>
      </c>
      <c r="U13" s="18">
        <v>0</v>
      </c>
      <c r="W13" s="18">
        <v>5.6504519168535217E-2</v>
      </c>
      <c r="X13" s="18">
        <v>9.8009883002473513E-2</v>
      </c>
      <c r="Y13" s="18">
        <v>1.351018898663498E-2</v>
      </c>
      <c r="Z13" s="18">
        <v>0</v>
      </c>
      <c r="AA13" s="18">
        <v>0</v>
      </c>
      <c r="AB13" s="18">
        <v>5.6225478475275023E-2</v>
      </c>
      <c r="AC13" s="18">
        <v>0</v>
      </c>
      <c r="AD13" s="18">
        <v>0.12281323737995981</v>
      </c>
      <c r="AE13" s="18">
        <v>0</v>
      </c>
      <c r="AG13" s="18">
        <v>4.6803147672300517E-2</v>
      </c>
      <c r="AH13" s="18">
        <v>3.8809041587053221E-2</v>
      </c>
    </row>
    <row r="14" spans="2:36" ht="19" customHeight="1" x14ac:dyDescent="0.35">
      <c r="B14" s="20" t="s">
        <v>66</v>
      </c>
      <c r="C14" s="18">
        <v>1.178229551630394E-2</v>
      </c>
      <c r="D14" s="18">
        <v>1.692346630521608E-2</v>
      </c>
      <c r="E14" s="18">
        <v>6.3168671525663011E-3</v>
      </c>
      <c r="G14" s="18">
        <v>1.346735489636107E-2</v>
      </c>
      <c r="H14" s="18">
        <v>7.2949485615050446E-3</v>
      </c>
      <c r="J14" s="18">
        <v>2.043995917095633E-2</v>
      </c>
      <c r="K14" s="18">
        <v>0</v>
      </c>
      <c r="L14" s="18">
        <v>1.8656230460670119E-2</v>
      </c>
      <c r="M14" s="18">
        <v>4.9926635769970418E-2</v>
      </c>
      <c r="N14" s="18">
        <v>0</v>
      </c>
      <c r="O14" s="18">
        <v>0</v>
      </c>
      <c r="P14" s="18">
        <v>0</v>
      </c>
      <c r="Q14" s="18">
        <v>2.4682587667945462E-2</v>
      </c>
      <c r="R14" s="18">
        <v>0</v>
      </c>
      <c r="S14" s="18">
        <v>4.9816826324624391E-2</v>
      </c>
      <c r="T14" s="18">
        <v>0</v>
      </c>
      <c r="U14" s="18">
        <v>0</v>
      </c>
      <c r="W14" s="18">
        <v>2.2834933431298669E-2</v>
      </c>
      <c r="X14" s="18">
        <v>1.137786962644864E-2</v>
      </c>
      <c r="Y14" s="18">
        <v>0</v>
      </c>
      <c r="Z14" s="18">
        <v>0</v>
      </c>
      <c r="AA14" s="18">
        <v>0</v>
      </c>
      <c r="AB14" s="18">
        <v>0</v>
      </c>
      <c r="AC14" s="18">
        <v>0</v>
      </c>
      <c r="AD14" s="18">
        <v>0</v>
      </c>
      <c r="AE14" s="18">
        <v>0</v>
      </c>
      <c r="AG14" s="18">
        <v>1.221320639833985E-2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109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104</v>
      </c>
      <c r="C9" s="18">
        <v>0.46554694937716468</v>
      </c>
      <c r="D9" s="18">
        <v>0.43763038512407409</v>
      </c>
      <c r="E9" s="18">
        <v>0.49273578239050447</v>
      </c>
      <c r="G9" s="18">
        <v>0.50279374572528779</v>
      </c>
      <c r="H9" s="18">
        <v>0.36635798301379641</v>
      </c>
      <c r="J9" s="18">
        <v>0.34791569003775602</v>
      </c>
      <c r="K9" s="18">
        <v>0.51456247002170619</v>
      </c>
      <c r="L9" s="18">
        <v>0.42795970459526611</v>
      </c>
      <c r="M9" s="18">
        <v>0.58445223601383856</v>
      </c>
      <c r="N9" s="18">
        <v>0.60629893885029684</v>
      </c>
      <c r="O9" s="18">
        <v>0.34938876363187299</v>
      </c>
      <c r="P9" s="18">
        <v>0.61394413805712034</v>
      </c>
      <c r="Q9" s="18">
        <v>0.41100253471402282</v>
      </c>
      <c r="R9" s="18">
        <v>0.46099935311122803</v>
      </c>
      <c r="S9" s="18">
        <v>0.43555670427741799</v>
      </c>
      <c r="T9" s="18">
        <v>0.40397566110983751</v>
      </c>
      <c r="U9" s="18">
        <v>0.28897985016380912</v>
      </c>
      <c r="W9" s="18">
        <v>0.49526893925480969</v>
      </c>
      <c r="X9" s="18">
        <v>0.43557893024877947</v>
      </c>
      <c r="Y9" s="18">
        <v>0.40840987196040768</v>
      </c>
      <c r="Z9" s="18">
        <v>0.4073810467940846</v>
      </c>
      <c r="AA9" s="18">
        <v>0.42073984891377297</v>
      </c>
      <c r="AB9" s="18">
        <v>0.55330323323485775</v>
      </c>
      <c r="AC9" s="18">
        <v>0.57466401275821188</v>
      </c>
      <c r="AD9" s="18">
        <v>0.43322168222680169</v>
      </c>
      <c r="AE9" s="18">
        <v>0.53693432253372186</v>
      </c>
      <c r="AG9" s="18">
        <v>0.4634489622251588</v>
      </c>
      <c r="AH9" s="18">
        <v>0.5041610787316565</v>
      </c>
    </row>
    <row r="10" spans="2:36" ht="19" customHeight="1" x14ac:dyDescent="0.35">
      <c r="B10" s="20" t="s">
        <v>105</v>
      </c>
      <c r="C10" s="18">
        <v>0.27961121988673598</v>
      </c>
      <c r="D10" s="18">
        <v>0.27644499325868638</v>
      </c>
      <c r="E10" s="18">
        <v>0.28771163503073849</v>
      </c>
      <c r="G10" s="18">
        <v>0.2348306139478995</v>
      </c>
      <c r="H10" s="18">
        <v>0.39886287242308432</v>
      </c>
      <c r="J10" s="18">
        <v>0.44484201480582641</v>
      </c>
      <c r="K10" s="18">
        <v>0.2947352619925851</v>
      </c>
      <c r="L10" s="18">
        <v>0.28611972327953072</v>
      </c>
      <c r="M10" s="18">
        <v>0.21787691746063889</v>
      </c>
      <c r="N10" s="18">
        <v>0.25717129273490169</v>
      </c>
      <c r="O10" s="18">
        <v>0.25415648363430371</v>
      </c>
      <c r="P10" s="18">
        <v>0.21585026473550989</v>
      </c>
      <c r="Q10" s="18">
        <v>0.2751371836429316</v>
      </c>
      <c r="R10" s="18">
        <v>0.25898454918041858</v>
      </c>
      <c r="S10" s="18">
        <v>0.2198344183402732</v>
      </c>
      <c r="T10" s="18">
        <v>0.36723374362745997</v>
      </c>
      <c r="U10" s="18">
        <v>0.28897985016380912</v>
      </c>
      <c r="W10" s="18">
        <v>0.2293206747577004</v>
      </c>
      <c r="X10" s="18">
        <v>0.29751726314170562</v>
      </c>
      <c r="Y10" s="18">
        <v>0.3233852604707545</v>
      </c>
      <c r="Z10" s="18">
        <v>0.28438119524210798</v>
      </c>
      <c r="AA10" s="18">
        <v>0.42970778890043693</v>
      </c>
      <c r="AB10" s="18">
        <v>0.22727015567652009</v>
      </c>
      <c r="AC10" s="18">
        <v>0.3479321240246242</v>
      </c>
      <c r="AD10" s="18">
        <v>0.43978019554288872</v>
      </c>
      <c r="AE10" s="18">
        <v>0.31747126792580438</v>
      </c>
      <c r="AG10" s="18">
        <v>0.27670122505235611</v>
      </c>
      <c r="AH10" s="18">
        <v>0.35612094738726169</v>
      </c>
    </row>
    <row r="11" spans="2:36" ht="19" customHeight="1" x14ac:dyDescent="0.35">
      <c r="B11" s="20" t="s">
        <v>106</v>
      </c>
      <c r="C11" s="18">
        <v>0.13614677946433781</v>
      </c>
      <c r="D11" s="18">
        <v>0.17764341687331869</v>
      </c>
      <c r="E11" s="18">
        <v>8.7434032494185659E-2</v>
      </c>
      <c r="G11" s="18">
        <v>0.12417334468767841</v>
      </c>
      <c r="H11" s="18">
        <v>0.16803227662806661</v>
      </c>
      <c r="J11" s="18">
        <v>0.1408594418733066</v>
      </c>
      <c r="K11" s="18">
        <v>8.2704810954993796E-2</v>
      </c>
      <c r="L11" s="18">
        <v>9.7902902628532226E-2</v>
      </c>
      <c r="M11" s="18">
        <v>7.560525213560626E-2</v>
      </c>
      <c r="N11" s="18">
        <v>0.13652976841480141</v>
      </c>
      <c r="O11" s="18">
        <v>0.1869135443921584</v>
      </c>
      <c r="P11" s="18">
        <v>0.1142614554719021</v>
      </c>
      <c r="Q11" s="18">
        <v>0.1557990961530365</v>
      </c>
      <c r="R11" s="18">
        <v>0.22052356667498871</v>
      </c>
      <c r="S11" s="18">
        <v>0.1910430404922405</v>
      </c>
      <c r="T11" s="18">
        <v>0.1675643316498639</v>
      </c>
      <c r="U11" s="18">
        <v>0.22204029967238181</v>
      </c>
      <c r="W11" s="18">
        <v>0.1314796937561139</v>
      </c>
      <c r="X11" s="18">
        <v>0.1019321499232871</v>
      </c>
      <c r="Y11" s="18">
        <v>0.1836239304650589</v>
      </c>
      <c r="Z11" s="18">
        <v>0.15867829330858321</v>
      </c>
      <c r="AA11" s="18">
        <v>0.1495523621857901</v>
      </c>
      <c r="AB11" s="18">
        <v>0.16320113261334709</v>
      </c>
      <c r="AC11" s="18">
        <v>7.7403863217163818E-2</v>
      </c>
      <c r="AD11" s="18">
        <v>0.1269981222303096</v>
      </c>
      <c r="AE11" s="18">
        <v>0.1455944095404734</v>
      </c>
      <c r="AG11" s="18">
        <v>0.13681375768231219</v>
      </c>
      <c r="AH11" s="18">
        <v>0.1397179738810817</v>
      </c>
    </row>
    <row r="12" spans="2:36" ht="19" customHeight="1" x14ac:dyDescent="0.35">
      <c r="B12" s="20" t="s">
        <v>107</v>
      </c>
      <c r="C12" s="18">
        <v>5.894451056906895E-2</v>
      </c>
      <c r="D12" s="18">
        <v>5.5733098211241679E-2</v>
      </c>
      <c r="E12" s="18">
        <v>6.3452762348241154E-2</v>
      </c>
      <c r="G12" s="18">
        <v>6.8679383954854109E-2</v>
      </c>
      <c r="H12" s="18">
        <v>3.3020347325887059E-2</v>
      </c>
      <c r="J12" s="18">
        <v>2.043995917095633E-2</v>
      </c>
      <c r="K12" s="18">
        <v>8.0429186712383624E-2</v>
      </c>
      <c r="L12" s="18">
        <v>8.4723630779772074E-2</v>
      </c>
      <c r="M12" s="18">
        <v>2.7714312919995231E-2</v>
      </c>
      <c r="N12" s="18">
        <v>0</v>
      </c>
      <c r="O12" s="18">
        <v>0.12943585989151249</v>
      </c>
      <c r="P12" s="18">
        <v>1.9969532524500209E-2</v>
      </c>
      <c r="Q12" s="18">
        <v>0.1086960101541177</v>
      </c>
      <c r="R12" s="18">
        <v>4.1174172524237232E-2</v>
      </c>
      <c r="S12" s="18">
        <v>0.1535658368900682</v>
      </c>
      <c r="T12" s="18">
        <v>0</v>
      </c>
      <c r="U12" s="18">
        <v>0</v>
      </c>
      <c r="W12" s="18">
        <v>7.1105365517418015E-2</v>
      </c>
      <c r="X12" s="18">
        <v>7.1061001168003041E-2</v>
      </c>
      <c r="Y12" s="18">
        <v>3.914820631304692E-2</v>
      </c>
      <c r="Z12" s="18">
        <v>9.3214181072533348E-2</v>
      </c>
      <c r="AA12" s="18">
        <v>0</v>
      </c>
      <c r="AB12" s="18">
        <v>5.6225478475275023E-2</v>
      </c>
      <c r="AC12" s="18">
        <v>0</v>
      </c>
      <c r="AD12" s="18">
        <v>0</v>
      </c>
      <c r="AE12" s="18">
        <v>0</v>
      </c>
      <c r="AG12" s="18">
        <v>6.1100273086257997E-2</v>
      </c>
      <c r="AH12" s="18">
        <v>0</v>
      </c>
    </row>
    <row r="13" spans="2:36" ht="19" customHeight="1" x14ac:dyDescent="0.35">
      <c r="B13" s="20" t="s">
        <v>108</v>
      </c>
      <c r="C13" s="18">
        <v>5.4388129522283127E-2</v>
      </c>
      <c r="D13" s="18">
        <v>4.2234344519068497E-2</v>
      </c>
      <c r="E13" s="18">
        <v>6.8665787736330211E-2</v>
      </c>
      <c r="G13" s="18">
        <v>6.4284877427723972E-2</v>
      </c>
      <c r="H13" s="18">
        <v>2.803289118380595E-2</v>
      </c>
      <c r="J13" s="18">
        <v>4.5942894112154638E-2</v>
      </c>
      <c r="K13" s="18">
        <v>2.756827031833127E-2</v>
      </c>
      <c r="L13" s="18">
        <v>7.376910958416627E-2</v>
      </c>
      <c r="M13" s="18">
        <v>9.435128146992082E-2</v>
      </c>
      <c r="N13" s="18">
        <v>0</v>
      </c>
      <c r="O13" s="18">
        <v>8.0105348450151895E-2</v>
      </c>
      <c r="P13" s="18">
        <v>3.5974609210967637E-2</v>
      </c>
      <c r="Q13" s="18">
        <v>4.9365175335890923E-2</v>
      </c>
      <c r="R13" s="18">
        <v>1.8318358509127261E-2</v>
      </c>
      <c r="S13" s="18">
        <v>0</v>
      </c>
      <c r="T13" s="18">
        <v>6.1226263612838637E-2</v>
      </c>
      <c r="U13" s="18">
        <v>0.2</v>
      </c>
      <c r="W13" s="18">
        <v>6.8873958938518595E-2</v>
      </c>
      <c r="X13" s="18">
        <v>9.3910655518224945E-2</v>
      </c>
      <c r="Y13" s="18">
        <v>3.1922541804097093E-2</v>
      </c>
      <c r="Z13" s="18">
        <v>3.875738061733458E-2</v>
      </c>
      <c r="AA13" s="18">
        <v>0</v>
      </c>
      <c r="AB13" s="18">
        <v>0</v>
      </c>
      <c r="AC13" s="18">
        <v>0</v>
      </c>
      <c r="AD13" s="18">
        <v>0</v>
      </c>
      <c r="AE13" s="18">
        <v>0</v>
      </c>
      <c r="AG13" s="18">
        <v>5.6377252680185591E-2</v>
      </c>
      <c r="AH13" s="18">
        <v>0</v>
      </c>
    </row>
    <row r="14" spans="2:36" ht="19" customHeight="1" x14ac:dyDescent="0.35">
      <c r="B14" s="20" t="s">
        <v>66</v>
      </c>
      <c r="C14" s="18">
        <v>5.3624111804093768E-3</v>
      </c>
      <c r="D14" s="18">
        <v>1.031376201361065E-2</v>
      </c>
      <c r="E14" s="18">
        <v>0</v>
      </c>
      <c r="G14" s="18">
        <v>5.2380342565562406E-3</v>
      </c>
      <c r="H14" s="18">
        <v>5.6936294253597114E-3</v>
      </c>
      <c r="J14" s="18">
        <v>0</v>
      </c>
      <c r="K14" s="18">
        <v>0</v>
      </c>
      <c r="L14" s="18">
        <v>2.9524929132732389E-2</v>
      </c>
      <c r="M14" s="18">
        <v>0</v>
      </c>
      <c r="N14" s="18">
        <v>0</v>
      </c>
      <c r="O14" s="18">
        <v>0</v>
      </c>
      <c r="P14" s="18">
        <v>0</v>
      </c>
      <c r="Q14" s="18">
        <v>0</v>
      </c>
      <c r="R14" s="18">
        <v>0</v>
      </c>
      <c r="S14" s="18">
        <v>0</v>
      </c>
      <c r="T14" s="18">
        <v>0</v>
      </c>
      <c r="U14" s="18">
        <v>0</v>
      </c>
      <c r="W14" s="18">
        <v>3.9513677754393611E-3</v>
      </c>
      <c r="X14" s="18">
        <v>0</v>
      </c>
      <c r="Y14" s="18">
        <v>1.351018898663498E-2</v>
      </c>
      <c r="Z14" s="18">
        <v>1.7587902965356391E-2</v>
      </c>
      <c r="AA14" s="18">
        <v>0</v>
      </c>
      <c r="AB14" s="18">
        <v>0</v>
      </c>
      <c r="AC14" s="18">
        <v>0</v>
      </c>
      <c r="AD14" s="18">
        <v>0</v>
      </c>
      <c r="AE14" s="18">
        <v>0</v>
      </c>
      <c r="AG14" s="18">
        <v>5.5585292737293027E-3</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H19"/>
  <sheetViews>
    <sheetView showGridLines="0" workbookViewId="0"/>
  </sheetViews>
  <sheetFormatPr defaultRowHeight="14.5" x14ac:dyDescent="0.35"/>
  <cols>
    <col min="1" max="1" width="5" customWidth="1"/>
    <col min="2" max="2" width="25" customWidth="1"/>
    <col min="3" max="8" width="20" customWidth="1"/>
  </cols>
  <sheetData>
    <row r="2" spans="2:8" ht="40" customHeight="1" x14ac:dyDescent="0.35">
      <c r="D2" s="19" t="s">
        <v>387</v>
      </c>
    </row>
    <row r="6" spans="2:8" ht="88" customHeight="1" x14ac:dyDescent="0.35">
      <c r="C6" s="21" t="s">
        <v>390</v>
      </c>
      <c r="D6" s="21" t="s">
        <v>391</v>
      </c>
      <c r="E6" s="21" t="s">
        <v>392</v>
      </c>
      <c r="F6" s="21" t="s">
        <v>393</v>
      </c>
      <c r="G6" s="21" t="s">
        <v>394</v>
      </c>
      <c r="H6" s="21" t="s">
        <v>395</v>
      </c>
    </row>
    <row r="7" spans="2:8" x14ac:dyDescent="0.35">
      <c r="B7" s="20" t="s">
        <v>108</v>
      </c>
      <c r="C7" s="18">
        <v>5.9985956164526011E-2</v>
      </c>
      <c r="D7" s="18">
        <v>5.0003625135759247E-2</v>
      </c>
      <c r="E7" s="18">
        <v>4.5511559969695248E-2</v>
      </c>
      <c r="F7" s="18">
        <v>4.1195992258519117E-2</v>
      </c>
      <c r="G7" s="18">
        <v>6.543808196134264E-2</v>
      </c>
      <c r="H7" s="18">
        <v>0.15832269834441301</v>
      </c>
    </row>
    <row r="8" spans="2:8" x14ac:dyDescent="0.35">
      <c r="B8" s="20" t="s">
        <v>107</v>
      </c>
      <c r="C8" s="18">
        <v>0.1047189169108125</v>
      </c>
      <c r="D8" s="18">
        <v>5.9487820532819653E-2</v>
      </c>
      <c r="E8" s="18">
        <v>8.5286722140476098E-2</v>
      </c>
      <c r="F8" s="18">
        <v>9.486017287151087E-2</v>
      </c>
      <c r="G8" s="18">
        <v>7.9372502267515646E-2</v>
      </c>
      <c r="H8" s="18">
        <v>0.14949308943047021</v>
      </c>
    </row>
    <row r="9" spans="2:8" x14ac:dyDescent="0.35">
      <c r="B9" s="20" t="s">
        <v>111</v>
      </c>
      <c r="C9" s="18">
        <v>0.1892742037616644</v>
      </c>
      <c r="D9" s="18">
        <v>0.14774755598185091</v>
      </c>
      <c r="E9" s="18">
        <v>0.17288669332796749</v>
      </c>
      <c r="F9" s="18">
        <v>0.18182339859161839</v>
      </c>
      <c r="G9" s="18">
        <v>0.10115269963923609</v>
      </c>
      <c r="H9" s="18">
        <v>0.1755146865189072</v>
      </c>
    </row>
    <row r="10" spans="2:8" x14ac:dyDescent="0.35">
      <c r="B10" s="20" t="s">
        <v>105</v>
      </c>
      <c r="C10" s="18">
        <v>0.29678942305796552</v>
      </c>
      <c r="D10" s="18">
        <v>0.37275099631692671</v>
      </c>
      <c r="E10" s="18">
        <v>0.32370686412876593</v>
      </c>
      <c r="F10" s="18">
        <v>0.35676009021854288</v>
      </c>
      <c r="G10" s="18">
        <v>0.36500034578318308</v>
      </c>
      <c r="H10" s="18">
        <v>0.20086987745645049</v>
      </c>
    </row>
    <row r="11" spans="2:8" x14ac:dyDescent="0.35">
      <c r="B11" s="20" t="s">
        <v>104</v>
      </c>
      <c r="C11" s="18">
        <v>0.29760465844345452</v>
      </c>
      <c r="D11" s="18">
        <v>0.34137486450027149</v>
      </c>
      <c r="E11" s="18">
        <v>0.34462571053161462</v>
      </c>
      <c r="F11" s="18">
        <v>0.31109688915911299</v>
      </c>
      <c r="G11" s="18">
        <v>0.38533133495451422</v>
      </c>
      <c r="H11" s="18">
        <v>0.30471250469226258</v>
      </c>
    </row>
    <row r="12" spans="2:8" x14ac:dyDescent="0.35">
      <c r="B12" s="20" t="s">
        <v>66</v>
      </c>
      <c r="C12" s="18">
        <v>5.1626841661577078E-2</v>
      </c>
      <c r="D12" s="18">
        <v>2.8635137532372019E-2</v>
      </c>
      <c r="E12" s="18">
        <v>2.7982449901480671E-2</v>
      </c>
      <c r="F12" s="18">
        <v>1.426345690069567E-2</v>
      </c>
      <c r="G12" s="18">
        <v>3.705035394208371E-3</v>
      </c>
      <c r="H12" s="18">
        <v>1.108714355749638E-2</v>
      </c>
    </row>
    <row r="15" spans="2:8" x14ac:dyDescent="0.35">
      <c r="B15" t="s">
        <v>380</v>
      </c>
    </row>
    <row r="16" spans="2:8" x14ac:dyDescent="0.35">
      <c r="B16" t="s">
        <v>11</v>
      </c>
    </row>
    <row r="19" spans="2:2" x14ac:dyDescent="0.35">
      <c r="B19" t="str">
        <f>HYPERLINK("#Contents!A1", "Return to Contents")</f>
        <v>Return to Contents</v>
      </c>
    </row>
  </sheetData>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110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108</v>
      </c>
      <c r="C9" s="18">
        <v>5.9985956164526011E-2</v>
      </c>
      <c r="D9" s="18">
        <v>5.2032609397509637E-2</v>
      </c>
      <c r="E9" s="18">
        <v>6.5255889958081736E-2</v>
      </c>
      <c r="G9" s="18">
        <v>6.2203254187707793E-2</v>
      </c>
      <c r="H9" s="18">
        <v>5.4081247018983022E-2</v>
      </c>
      <c r="J9" s="18">
        <v>2.043995917095633E-2</v>
      </c>
      <c r="K9" s="18">
        <v>0</v>
      </c>
      <c r="L9" s="18">
        <v>0.11275882969899299</v>
      </c>
      <c r="M9" s="18">
        <v>4.7890939215611043E-2</v>
      </c>
      <c r="N9" s="18">
        <v>4.2934651616762513E-2</v>
      </c>
      <c r="O9" s="18">
        <v>4.2577683521464987E-2</v>
      </c>
      <c r="P9" s="18">
        <v>5.1979685897435068E-2</v>
      </c>
      <c r="Q9" s="18">
        <v>2.4682587667945462E-2</v>
      </c>
      <c r="R9" s="18">
        <v>0.1694038681553485</v>
      </c>
      <c r="S9" s="18">
        <v>6.2156449047076491E-2</v>
      </c>
      <c r="T9" s="18">
        <v>3.2398858798623691E-2</v>
      </c>
      <c r="U9" s="18">
        <v>0</v>
      </c>
      <c r="W9" s="18">
        <v>5.2417103113589783E-2</v>
      </c>
      <c r="X9" s="18">
        <v>6.467566552641732E-2</v>
      </c>
      <c r="Y9" s="18">
        <v>6.5142158027259728E-2</v>
      </c>
      <c r="Z9" s="18">
        <v>8.4853904335460931E-2</v>
      </c>
      <c r="AA9" s="18">
        <v>3.1067852927644801E-2</v>
      </c>
      <c r="AB9" s="18">
        <v>0</v>
      </c>
      <c r="AC9" s="18">
        <v>3.8113882918588533E-2</v>
      </c>
      <c r="AD9" s="18">
        <v>0.18620210267376491</v>
      </c>
      <c r="AE9" s="18">
        <v>0</v>
      </c>
      <c r="AG9" s="18">
        <v>5.6437107225734827E-2</v>
      </c>
      <c r="AH9" s="18">
        <v>5.8839953252808407E-2</v>
      </c>
    </row>
    <row r="10" spans="2:36" ht="19" customHeight="1" x14ac:dyDescent="0.35">
      <c r="B10" s="20" t="s">
        <v>107</v>
      </c>
      <c r="C10" s="18">
        <v>0.1047189169108125</v>
      </c>
      <c r="D10" s="18">
        <v>0.1108560435333019</v>
      </c>
      <c r="E10" s="18">
        <v>9.9690883028394545E-2</v>
      </c>
      <c r="G10" s="18">
        <v>9.3548218237263309E-2</v>
      </c>
      <c r="H10" s="18">
        <v>0.1344667117179178</v>
      </c>
      <c r="J10" s="18">
        <v>8.8511353334466969E-2</v>
      </c>
      <c r="K10" s="18">
        <v>0.22282357176479359</v>
      </c>
      <c r="L10" s="18">
        <v>7.608120361793759E-2</v>
      </c>
      <c r="M10" s="18">
        <v>9.9853271539940849E-2</v>
      </c>
      <c r="N10" s="18">
        <v>4.6797558399019439E-2</v>
      </c>
      <c r="O10" s="18">
        <v>0.12739986513304419</v>
      </c>
      <c r="P10" s="18">
        <v>9.5883206784468253E-2</v>
      </c>
      <c r="Q10" s="18">
        <v>0.1089206740661736</v>
      </c>
      <c r="R10" s="18">
        <v>0.1036920692506637</v>
      </c>
      <c r="S10" s="18">
        <v>0.13711408176448761</v>
      </c>
      <c r="T10" s="18">
        <v>6.3862010006699749E-2</v>
      </c>
      <c r="U10" s="18">
        <v>0</v>
      </c>
      <c r="W10" s="18">
        <v>9.1853465856214886E-2</v>
      </c>
      <c r="X10" s="18">
        <v>0.16157240184028379</v>
      </c>
      <c r="Y10" s="18">
        <v>8.6644057394797191E-2</v>
      </c>
      <c r="Z10" s="18">
        <v>0.21643483804707489</v>
      </c>
      <c r="AA10" s="18">
        <v>5.8275129255334422E-2</v>
      </c>
      <c r="AB10" s="18">
        <v>0</v>
      </c>
      <c r="AC10" s="18">
        <v>4.0455311509236737E-2</v>
      </c>
      <c r="AD10" s="18">
        <v>0</v>
      </c>
      <c r="AE10" s="18">
        <v>0</v>
      </c>
      <c r="AG10" s="18">
        <v>0.10854877508992899</v>
      </c>
      <c r="AH10" s="18">
        <v>0</v>
      </c>
    </row>
    <row r="11" spans="2:36" ht="32.15" customHeight="1" x14ac:dyDescent="0.35">
      <c r="B11" s="20" t="s">
        <v>111</v>
      </c>
      <c r="C11" s="18">
        <v>0.1892742037616644</v>
      </c>
      <c r="D11" s="18">
        <v>0.1927611113140946</v>
      </c>
      <c r="E11" s="18">
        <v>0.18328296582269299</v>
      </c>
      <c r="G11" s="18">
        <v>0.18405578326044611</v>
      </c>
      <c r="H11" s="18">
        <v>0.2031709623104393</v>
      </c>
      <c r="J11" s="18">
        <v>0.26615585335393072</v>
      </c>
      <c r="K11" s="18">
        <v>8.2704810954993796E-2</v>
      </c>
      <c r="L11" s="18">
        <v>0.1822983593129619</v>
      </c>
      <c r="M11" s="18">
        <v>0.2072478512041557</v>
      </c>
      <c r="N11" s="18">
        <v>0.1519844255669606</v>
      </c>
      <c r="O11" s="18">
        <v>0.22809847978693981</v>
      </c>
      <c r="P11" s="18">
        <v>0.24626756108976799</v>
      </c>
      <c r="Q11" s="18">
        <v>0.15194731108035461</v>
      </c>
      <c r="R11" s="18">
        <v>0.20738593906156849</v>
      </c>
      <c r="S11" s="18">
        <v>0.2198344183402732</v>
      </c>
      <c r="T11" s="18">
        <v>0.13036183385879191</v>
      </c>
      <c r="U11" s="18">
        <v>8.8979850163809091E-2</v>
      </c>
      <c r="W11" s="18">
        <v>0.21373274358551159</v>
      </c>
      <c r="X11" s="18">
        <v>0.18320096493344989</v>
      </c>
      <c r="Y11" s="18">
        <v>0.13525083617059311</v>
      </c>
      <c r="Z11" s="18">
        <v>0.22228195414922611</v>
      </c>
      <c r="AA11" s="18">
        <v>0.27320311194068042</v>
      </c>
      <c r="AB11" s="18">
        <v>0.1030055891291508</v>
      </c>
      <c r="AC11" s="18">
        <v>8.1524156460442629E-2</v>
      </c>
      <c r="AD11" s="18">
        <v>0.130764855489164</v>
      </c>
      <c r="AE11" s="18">
        <v>0.20233281399671799</v>
      </c>
      <c r="AG11" s="18">
        <v>0.190649650431652</v>
      </c>
      <c r="AH11" s="18">
        <v>0.17971730497445221</v>
      </c>
    </row>
    <row r="12" spans="2:36" ht="19" customHeight="1" x14ac:dyDescent="0.35">
      <c r="B12" s="20" t="s">
        <v>105</v>
      </c>
      <c r="C12" s="18">
        <v>0.29678942305796552</v>
      </c>
      <c r="D12" s="18">
        <v>0.32899488546822392</v>
      </c>
      <c r="E12" s="18">
        <v>0.26623286473879121</v>
      </c>
      <c r="G12" s="18">
        <v>0.28665857459897992</v>
      </c>
      <c r="H12" s="18">
        <v>0.32376807586984258</v>
      </c>
      <c r="J12" s="18">
        <v>0.27885040853977933</v>
      </c>
      <c r="K12" s="18">
        <v>0.37335684923371781</v>
      </c>
      <c r="L12" s="18">
        <v>0.29690291234155108</v>
      </c>
      <c r="M12" s="18">
        <v>0.2492597031578237</v>
      </c>
      <c r="N12" s="18">
        <v>0.43498931946914782</v>
      </c>
      <c r="O12" s="18">
        <v>0.21361479487130711</v>
      </c>
      <c r="P12" s="18">
        <v>0.23846207695996949</v>
      </c>
      <c r="Q12" s="18">
        <v>0.45788095680088559</v>
      </c>
      <c r="R12" s="18">
        <v>0.17447846679485821</v>
      </c>
      <c r="S12" s="18">
        <v>0.2198344183402732</v>
      </c>
      <c r="T12" s="18">
        <v>0.47281538543336787</v>
      </c>
      <c r="U12" s="18">
        <v>0.28897985016380912</v>
      </c>
      <c r="W12" s="18">
        <v>0.27815799575172029</v>
      </c>
      <c r="X12" s="18">
        <v>0.2440469824871353</v>
      </c>
      <c r="Y12" s="18">
        <v>0.41535625971077239</v>
      </c>
      <c r="Z12" s="18">
        <v>0.17063193842330321</v>
      </c>
      <c r="AA12" s="18">
        <v>0.39753657127099362</v>
      </c>
      <c r="AB12" s="18">
        <v>0.58551281627803198</v>
      </c>
      <c r="AC12" s="18">
        <v>0.26926590258834021</v>
      </c>
      <c r="AD12" s="18">
        <v>0.1269981222303096</v>
      </c>
      <c r="AE12" s="18">
        <v>0.33110505030266102</v>
      </c>
      <c r="AG12" s="18">
        <v>0.29941521059675158</v>
      </c>
      <c r="AH12" s="18">
        <v>0.2666071636843077</v>
      </c>
    </row>
    <row r="13" spans="2:36" ht="19" customHeight="1" x14ac:dyDescent="0.35">
      <c r="B13" s="20" t="s">
        <v>104</v>
      </c>
      <c r="C13" s="18">
        <v>0.29760465844345452</v>
      </c>
      <c r="D13" s="18">
        <v>0.26901220119738473</v>
      </c>
      <c r="E13" s="18">
        <v>0.33040632708458018</v>
      </c>
      <c r="G13" s="18">
        <v>0.30992393852722699</v>
      </c>
      <c r="H13" s="18">
        <v>0.26479816828442088</v>
      </c>
      <c r="J13" s="18">
        <v>0.2003060549492863</v>
      </c>
      <c r="K13" s="18">
        <v>0.26597822740983212</v>
      </c>
      <c r="L13" s="18">
        <v>0.29002508775382008</v>
      </c>
      <c r="M13" s="18">
        <v>0.30139695341254769</v>
      </c>
      <c r="N13" s="18">
        <v>0.1829013697510512</v>
      </c>
      <c r="O13" s="18">
        <v>0.38830917668724368</v>
      </c>
      <c r="P13" s="18">
        <v>0.33143286005739159</v>
      </c>
      <c r="Q13" s="18">
        <v>0.23188588271669469</v>
      </c>
      <c r="R13" s="18">
        <v>0.32218384272245099</v>
      </c>
      <c r="S13" s="18">
        <v>0.31124380618326503</v>
      </c>
      <c r="T13" s="18">
        <v>0.26863090689916702</v>
      </c>
      <c r="U13" s="18">
        <v>0.51102014983619104</v>
      </c>
      <c r="W13" s="18">
        <v>0.29202023662740301</v>
      </c>
      <c r="X13" s="18">
        <v>0.28190234284803012</v>
      </c>
      <c r="Y13" s="18">
        <v>0.25334505227835119</v>
      </c>
      <c r="Z13" s="18">
        <v>0.30579736504493499</v>
      </c>
      <c r="AA13" s="18">
        <v>0.23991733460534689</v>
      </c>
      <c r="AB13" s="18">
        <v>0.31148159459281721</v>
      </c>
      <c r="AC13" s="18">
        <v>0.53264546287414083</v>
      </c>
      <c r="AD13" s="18">
        <v>0.43322168222680169</v>
      </c>
      <c r="AE13" s="18">
        <v>0.46656213570062072</v>
      </c>
      <c r="AG13" s="18">
        <v>0.29263208963704712</v>
      </c>
      <c r="AH13" s="18">
        <v>0.45602653650137859</v>
      </c>
    </row>
    <row r="14" spans="2:36" ht="19" customHeight="1" x14ac:dyDescent="0.35">
      <c r="B14" s="20" t="s">
        <v>66</v>
      </c>
      <c r="C14" s="18">
        <v>5.1626841661577078E-2</v>
      </c>
      <c r="D14" s="18">
        <v>4.6343149089485371E-2</v>
      </c>
      <c r="E14" s="18">
        <v>5.5131069367459408E-2</v>
      </c>
      <c r="G14" s="18">
        <v>6.3610231188376054E-2</v>
      </c>
      <c r="H14" s="18">
        <v>1.9714834798396249E-2</v>
      </c>
      <c r="J14" s="18">
        <v>0.1457363706515804</v>
      </c>
      <c r="K14" s="18">
        <v>5.5136540636662533E-2</v>
      </c>
      <c r="L14" s="18">
        <v>4.1933607274736003E-2</v>
      </c>
      <c r="M14" s="18">
        <v>9.435128146992082E-2</v>
      </c>
      <c r="N14" s="18">
        <v>0.14039267519705831</v>
      </c>
      <c r="O14" s="18">
        <v>0</v>
      </c>
      <c r="P14" s="18">
        <v>3.5974609210967637E-2</v>
      </c>
      <c r="Q14" s="18">
        <v>2.4682587667945462E-2</v>
      </c>
      <c r="R14" s="18">
        <v>2.285581401510996E-2</v>
      </c>
      <c r="S14" s="18">
        <v>4.9816826324624391E-2</v>
      </c>
      <c r="T14" s="18">
        <v>3.1931005003349867E-2</v>
      </c>
      <c r="U14" s="18">
        <v>0.11102014983619091</v>
      </c>
      <c r="W14" s="18">
        <v>7.1818455065560408E-2</v>
      </c>
      <c r="X14" s="18">
        <v>6.4601642364683506E-2</v>
      </c>
      <c r="Y14" s="18">
        <v>4.4261636418226467E-2</v>
      </c>
      <c r="Z14" s="18">
        <v>0</v>
      </c>
      <c r="AA14" s="18">
        <v>0</v>
      </c>
      <c r="AB14" s="18">
        <v>0</v>
      </c>
      <c r="AC14" s="18">
        <v>3.7995283649251067E-2</v>
      </c>
      <c r="AD14" s="18">
        <v>0.12281323737995981</v>
      </c>
      <c r="AE14" s="18">
        <v>0</v>
      </c>
      <c r="AG14" s="18">
        <v>5.231716701888544E-2</v>
      </c>
      <c r="AH14" s="18">
        <v>3.8809041587053221E-2</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112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108</v>
      </c>
      <c r="C9" s="18">
        <v>5.0003625135759247E-2</v>
      </c>
      <c r="D9" s="18">
        <v>5.8304178385364863E-2</v>
      </c>
      <c r="E9" s="18">
        <v>4.1690860302528172E-2</v>
      </c>
      <c r="G9" s="18">
        <v>5.0810055072607128E-2</v>
      </c>
      <c r="H9" s="18">
        <v>4.7856086025742733E-2</v>
      </c>
      <c r="J9" s="18">
        <v>0</v>
      </c>
      <c r="K9" s="18">
        <v>3.4396928021695063E-2</v>
      </c>
      <c r="L9" s="18">
        <v>4.7411169858431843E-2</v>
      </c>
      <c r="M9" s="18">
        <v>5.5428625839990447E-2</v>
      </c>
      <c r="N9" s="18">
        <v>0.14039267519705831</v>
      </c>
      <c r="O9" s="18">
        <v>7.335252053025626E-2</v>
      </c>
      <c r="P9" s="18">
        <v>1.9969532524500209E-2</v>
      </c>
      <c r="Q9" s="18">
        <v>5.3216960408572787E-2</v>
      </c>
      <c r="R9" s="18">
        <v>7.4786709916650221E-2</v>
      </c>
      <c r="S9" s="18">
        <v>0.17001759201564889</v>
      </c>
      <c r="T9" s="18">
        <v>5.8590517218977539E-2</v>
      </c>
      <c r="U9" s="18">
        <v>0</v>
      </c>
      <c r="W9" s="18">
        <v>2.782416848976544E-2</v>
      </c>
      <c r="X9" s="18">
        <v>6.6029990214498679E-2</v>
      </c>
      <c r="Y9" s="18">
        <v>7.6448884559262617E-2</v>
      </c>
      <c r="Z9" s="18">
        <v>9.4596037715368883E-2</v>
      </c>
      <c r="AA9" s="18">
        <v>5.7353664332478821E-2</v>
      </c>
      <c r="AB9" s="18">
        <v>5.6225478475275023E-2</v>
      </c>
      <c r="AC9" s="18">
        <v>0</v>
      </c>
      <c r="AD9" s="18">
        <v>0.18620210267376491</v>
      </c>
      <c r="AE9" s="18">
        <v>0</v>
      </c>
      <c r="AG9" s="18">
        <v>5.001634699563294E-2</v>
      </c>
      <c r="AH9" s="18">
        <v>5.8839953252808407E-2</v>
      </c>
    </row>
    <row r="10" spans="2:36" ht="19" customHeight="1" x14ac:dyDescent="0.35">
      <c r="B10" s="20" t="s">
        <v>107</v>
      </c>
      <c r="C10" s="18">
        <v>5.9487820532819653E-2</v>
      </c>
      <c r="D10" s="18">
        <v>6.522762946610515E-2</v>
      </c>
      <c r="E10" s="18">
        <v>5.4150692280751228E-2</v>
      </c>
      <c r="G10" s="18">
        <v>4.6005013509549317E-2</v>
      </c>
      <c r="H10" s="18">
        <v>9.5392806288254625E-2</v>
      </c>
      <c r="J10" s="18">
        <v>3.7319436460102197E-2</v>
      </c>
      <c r="K10" s="18">
        <v>5.2860916394052347E-2</v>
      </c>
      <c r="L10" s="18">
        <v>6.8514649247559151E-2</v>
      </c>
      <c r="M10" s="18">
        <v>5.5428625839990447E-2</v>
      </c>
      <c r="N10" s="18">
        <v>0</v>
      </c>
      <c r="O10" s="18">
        <v>4.9330511441360622E-2</v>
      </c>
      <c r="P10" s="18">
        <v>3.5974609210967637E-2</v>
      </c>
      <c r="Q10" s="18">
        <v>8.4238086398228204E-2</v>
      </c>
      <c r="R10" s="18">
        <v>9.7475788006804912E-2</v>
      </c>
      <c r="S10" s="18">
        <v>0.1412262141676161</v>
      </c>
      <c r="T10" s="18">
        <v>3.9840311636464447E-2</v>
      </c>
      <c r="U10" s="18">
        <v>0.11102014983619091</v>
      </c>
      <c r="W10" s="18">
        <v>3.8597428355746068E-2</v>
      </c>
      <c r="X10" s="18">
        <v>5.2595611728070993E-2</v>
      </c>
      <c r="Y10" s="18">
        <v>0.1034992016169574</v>
      </c>
      <c r="Z10" s="18">
        <v>0.12815009351954271</v>
      </c>
      <c r="AA10" s="18">
        <v>3.1989317850500389E-2</v>
      </c>
      <c r="AB10" s="18">
        <v>5.075017566279711E-2</v>
      </c>
      <c r="AC10" s="18">
        <v>3.7995283649251067E-2</v>
      </c>
      <c r="AD10" s="18">
        <v>0</v>
      </c>
      <c r="AE10" s="18">
        <v>0</v>
      </c>
      <c r="AG10" s="18">
        <v>5.9881558584676232E-2</v>
      </c>
      <c r="AH10" s="18">
        <v>0</v>
      </c>
    </row>
    <row r="11" spans="2:36" ht="32.15" customHeight="1" x14ac:dyDescent="0.35">
      <c r="B11" s="20" t="s">
        <v>111</v>
      </c>
      <c r="C11" s="18">
        <v>0.14774755598185091</v>
      </c>
      <c r="D11" s="18">
        <v>0.19172577240181021</v>
      </c>
      <c r="E11" s="18">
        <v>9.6494313786081073E-2</v>
      </c>
      <c r="G11" s="18">
        <v>0.13402600625205249</v>
      </c>
      <c r="H11" s="18">
        <v>0.18428831835726639</v>
      </c>
      <c r="J11" s="18">
        <v>0.2222485080086741</v>
      </c>
      <c r="K11" s="18">
        <v>0.1027254690524321</v>
      </c>
      <c r="L11" s="18">
        <v>0.21481802883381931</v>
      </c>
      <c r="M11" s="18">
        <v>2.037880555714465E-2</v>
      </c>
      <c r="N11" s="18">
        <v>4.6797558399019439E-2</v>
      </c>
      <c r="O11" s="18">
        <v>0.14595553956561361</v>
      </c>
      <c r="P11" s="18">
        <v>8.210562194624127E-2</v>
      </c>
      <c r="Q11" s="18">
        <v>0.20924072047366529</v>
      </c>
      <c r="R11" s="18">
        <v>0.16923713223039319</v>
      </c>
      <c r="S11" s="18">
        <v>4.5704693921495863E-2</v>
      </c>
      <c r="T11" s="18">
        <v>0.1804565586348571</v>
      </c>
      <c r="U11" s="18">
        <v>0.28897985016380912</v>
      </c>
      <c r="W11" s="18">
        <v>0.12709590329373091</v>
      </c>
      <c r="X11" s="18">
        <v>0.16589722506649651</v>
      </c>
      <c r="Y11" s="18">
        <v>0.16519342095348821</v>
      </c>
      <c r="Z11" s="18">
        <v>0.107760492985971</v>
      </c>
      <c r="AA11" s="18">
        <v>0.1905781179113826</v>
      </c>
      <c r="AB11" s="18">
        <v>0.2344177953515752</v>
      </c>
      <c r="AC11" s="18">
        <v>0.16950770839092441</v>
      </c>
      <c r="AD11" s="18">
        <v>0</v>
      </c>
      <c r="AE11" s="18">
        <v>0.30607827262054699</v>
      </c>
      <c r="AG11" s="18">
        <v>0.14668944166202769</v>
      </c>
      <c r="AH11" s="18">
        <v>0.2093573924903851</v>
      </c>
    </row>
    <row r="12" spans="2:36" ht="19" customHeight="1" x14ac:dyDescent="0.35">
      <c r="B12" s="20" t="s">
        <v>105</v>
      </c>
      <c r="C12" s="18">
        <v>0.37275099631692671</v>
      </c>
      <c r="D12" s="18">
        <v>0.34955965434889619</v>
      </c>
      <c r="E12" s="18">
        <v>0.39768221893410288</v>
      </c>
      <c r="G12" s="18">
        <v>0.38937850002750329</v>
      </c>
      <c r="H12" s="18">
        <v>0.32847162015688069</v>
      </c>
      <c r="J12" s="18">
        <v>0.39589080038330993</v>
      </c>
      <c r="K12" s="18">
        <v>0.4292078496536702</v>
      </c>
      <c r="L12" s="18">
        <v>0.34431560305705639</v>
      </c>
      <c r="M12" s="18">
        <v>0.45447041961609158</v>
      </c>
      <c r="N12" s="18">
        <v>0.39634353169741182</v>
      </c>
      <c r="O12" s="18">
        <v>0.34508824653399389</v>
      </c>
      <c r="P12" s="18">
        <v>0.50379281857597702</v>
      </c>
      <c r="Q12" s="18">
        <v>0.18296843707001001</v>
      </c>
      <c r="R12" s="18">
        <v>0.34522768883817212</v>
      </c>
      <c r="S12" s="18">
        <v>0.26553911226176907</v>
      </c>
      <c r="T12" s="18">
        <v>0.32985717051200569</v>
      </c>
      <c r="U12" s="18">
        <v>0.2</v>
      </c>
      <c r="W12" s="18">
        <v>0.40507006842761528</v>
      </c>
      <c r="X12" s="18">
        <v>0.46101785280273372</v>
      </c>
      <c r="Y12" s="18">
        <v>0.31834173465468962</v>
      </c>
      <c r="Z12" s="18">
        <v>0.27970344529358843</v>
      </c>
      <c r="AA12" s="18">
        <v>0.39637834181987108</v>
      </c>
      <c r="AB12" s="18">
        <v>0.15208342792937071</v>
      </c>
      <c r="AC12" s="18">
        <v>0.34319829733937618</v>
      </c>
      <c r="AD12" s="18">
        <v>0.38057621509943329</v>
      </c>
      <c r="AE12" s="18">
        <v>0.1706211872225874</v>
      </c>
      <c r="AG12" s="18">
        <v>0.37906972457254928</v>
      </c>
      <c r="AH12" s="18">
        <v>0.23696707616837481</v>
      </c>
    </row>
    <row r="13" spans="2:36" ht="19" customHeight="1" x14ac:dyDescent="0.35">
      <c r="B13" s="20" t="s">
        <v>104</v>
      </c>
      <c r="C13" s="18">
        <v>0.34137486450027149</v>
      </c>
      <c r="D13" s="18">
        <v>0.30719160791601219</v>
      </c>
      <c r="E13" s="18">
        <v>0.38016522579871048</v>
      </c>
      <c r="G13" s="18">
        <v>0.34319736300326148</v>
      </c>
      <c r="H13" s="18">
        <v>0.33652151440216388</v>
      </c>
      <c r="J13" s="18">
        <v>0.31903832020671541</v>
      </c>
      <c r="K13" s="18">
        <v>0.38080883687815031</v>
      </c>
      <c r="L13" s="18">
        <v>0.29695620331212791</v>
      </c>
      <c r="M13" s="18">
        <v>0.39208120029680738</v>
      </c>
      <c r="N13" s="18">
        <v>0.32287111790847128</v>
      </c>
      <c r="O13" s="18">
        <v>0.3862731819287753</v>
      </c>
      <c r="P13" s="18">
        <v>0.34215234105584658</v>
      </c>
      <c r="Q13" s="18">
        <v>0.4209706203136323</v>
      </c>
      <c r="R13" s="18">
        <v>0.25378014997461479</v>
      </c>
      <c r="S13" s="18">
        <v>0.32769556130884558</v>
      </c>
      <c r="T13" s="18">
        <v>0.32692557819572182</v>
      </c>
      <c r="U13" s="18">
        <v>0.40000000000000008</v>
      </c>
      <c r="W13" s="18">
        <v>0.34887116309151589</v>
      </c>
      <c r="X13" s="18">
        <v>0.24311685516818321</v>
      </c>
      <c r="Y13" s="18">
        <v>0.32339573555350459</v>
      </c>
      <c r="Z13" s="18">
        <v>0.38978993048552918</v>
      </c>
      <c r="AA13" s="18">
        <v>0.32370055808576709</v>
      </c>
      <c r="AB13" s="18">
        <v>0.50652312258098198</v>
      </c>
      <c r="AC13" s="18">
        <v>0.44929871062044829</v>
      </c>
      <c r="AD13" s="18">
        <v>0.43322168222680169</v>
      </c>
      <c r="AE13" s="18">
        <v>0.52330054015686522</v>
      </c>
      <c r="AG13" s="18">
        <v>0.33680528232557388</v>
      </c>
      <c r="AH13" s="18">
        <v>0.49483557808843182</v>
      </c>
    </row>
    <row r="14" spans="2:36" ht="19" customHeight="1" x14ac:dyDescent="0.35">
      <c r="B14" s="20" t="s">
        <v>66</v>
      </c>
      <c r="C14" s="18">
        <v>2.8635137532372019E-2</v>
      </c>
      <c r="D14" s="18">
        <v>2.799115748181143E-2</v>
      </c>
      <c r="E14" s="18">
        <v>2.981668889782621E-2</v>
      </c>
      <c r="G14" s="18">
        <v>3.6583062135026351E-2</v>
      </c>
      <c r="H14" s="18">
        <v>7.4696547696915727E-3</v>
      </c>
      <c r="J14" s="18">
        <v>2.5502934941198312E-2</v>
      </c>
      <c r="K14" s="18">
        <v>0</v>
      </c>
      <c r="L14" s="18">
        <v>2.7984345691005181E-2</v>
      </c>
      <c r="M14" s="18">
        <v>2.2212322849975191E-2</v>
      </c>
      <c r="N14" s="18">
        <v>9.3595116798038877E-2</v>
      </c>
      <c r="O14" s="18">
        <v>0</v>
      </c>
      <c r="P14" s="18">
        <v>1.6005076686467432E-2</v>
      </c>
      <c r="Q14" s="18">
        <v>4.9365175335890923E-2</v>
      </c>
      <c r="R14" s="18">
        <v>5.9492531033364493E-2</v>
      </c>
      <c r="S14" s="18">
        <v>4.9816826324624391E-2</v>
      </c>
      <c r="T14" s="18">
        <v>6.4329863801973558E-2</v>
      </c>
      <c r="U14" s="18">
        <v>0</v>
      </c>
      <c r="W14" s="18">
        <v>5.2541268341626417E-2</v>
      </c>
      <c r="X14" s="18">
        <v>1.1342465020017021E-2</v>
      </c>
      <c r="Y14" s="18">
        <v>1.3121022662097701E-2</v>
      </c>
      <c r="Z14" s="18">
        <v>0</v>
      </c>
      <c r="AA14" s="18">
        <v>0</v>
      </c>
      <c r="AB14" s="18">
        <v>0</v>
      </c>
      <c r="AC14" s="18">
        <v>0</v>
      </c>
      <c r="AD14" s="18">
        <v>0</v>
      </c>
      <c r="AE14" s="18">
        <v>0</v>
      </c>
      <c r="AG14" s="18">
        <v>2.753764585953988E-2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113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108</v>
      </c>
      <c r="C9" s="18">
        <v>4.5511559969695248E-2</v>
      </c>
      <c r="D9" s="18">
        <v>3.7611880934141369E-2</v>
      </c>
      <c r="E9" s="18">
        <v>5.4959398043763673E-2</v>
      </c>
      <c r="G9" s="18">
        <v>4.9665928017192412E-2</v>
      </c>
      <c r="H9" s="18">
        <v>3.4448394464858152E-2</v>
      </c>
      <c r="J9" s="18">
        <v>3.5283887693204133E-2</v>
      </c>
      <c r="K9" s="18">
        <v>0</v>
      </c>
      <c r="L9" s="18">
        <v>4.8181159593402523E-2</v>
      </c>
      <c r="M9" s="18">
        <v>7.7640948689965655E-2</v>
      </c>
      <c r="N9" s="18">
        <v>8.5443346170755385E-2</v>
      </c>
      <c r="O9" s="18">
        <v>4.9330511441360622E-2</v>
      </c>
      <c r="P9" s="18">
        <v>3.4653469360987933E-2</v>
      </c>
      <c r="Q9" s="18">
        <v>3.079646207759941E-2</v>
      </c>
      <c r="R9" s="18">
        <v>5.6301615482567693E-2</v>
      </c>
      <c r="S9" s="18">
        <v>6.2156449047076491E-2</v>
      </c>
      <c r="T9" s="18">
        <v>6.4329863801973558E-2</v>
      </c>
      <c r="U9" s="18">
        <v>8.8979850163809091E-2</v>
      </c>
      <c r="W9" s="18">
        <v>4.0682075978684812E-2</v>
      </c>
      <c r="X9" s="18">
        <v>5.9555909320595381E-2</v>
      </c>
      <c r="Y9" s="18">
        <v>3.0972654058890239E-2</v>
      </c>
      <c r="Z9" s="18">
        <v>5.0184724889404807E-2</v>
      </c>
      <c r="AA9" s="18">
        <v>4.705099212497442E-2</v>
      </c>
      <c r="AB9" s="18">
        <v>0</v>
      </c>
      <c r="AC9" s="18">
        <v>7.497850015127E-2</v>
      </c>
      <c r="AD9" s="18">
        <v>0.12281323737995981</v>
      </c>
      <c r="AE9" s="18">
        <v>0</v>
      </c>
      <c r="AG9" s="18">
        <v>4.3833475455054852E-2</v>
      </c>
      <c r="AH9" s="18">
        <v>3.8809041587053221E-2</v>
      </c>
    </row>
    <row r="10" spans="2:36" ht="19" customHeight="1" x14ac:dyDescent="0.35">
      <c r="B10" s="20" t="s">
        <v>107</v>
      </c>
      <c r="C10" s="18">
        <v>8.5286722140476098E-2</v>
      </c>
      <c r="D10" s="18">
        <v>9.6238206681639918E-2</v>
      </c>
      <c r="E10" s="18">
        <v>7.1050578830446159E-2</v>
      </c>
      <c r="G10" s="18">
        <v>5.1118993261989522E-2</v>
      </c>
      <c r="H10" s="18">
        <v>0.17627607002332221</v>
      </c>
      <c r="J10" s="18">
        <v>8.1389066135367533E-2</v>
      </c>
      <c r="K10" s="18">
        <v>0.11710173897668889</v>
      </c>
      <c r="L10" s="18">
        <v>8.5630900238287941E-2</v>
      </c>
      <c r="M10" s="18">
        <v>2.7714312919995231E-2</v>
      </c>
      <c r="N10" s="18">
        <v>5.838930876892167E-2</v>
      </c>
      <c r="O10" s="18">
        <v>6.5206944483677018E-2</v>
      </c>
      <c r="P10" s="18">
        <v>3.9939065049000418E-2</v>
      </c>
      <c r="Q10" s="18">
        <v>9.2389386232798243E-2</v>
      </c>
      <c r="R10" s="18">
        <v>0.15027431226432111</v>
      </c>
      <c r="S10" s="18">
        <v>9.1409387842991727E-2</v>
      </c>
      <c r="T10" s="18">
        <v>0.10897588188241771</v>
      </c>
      <c r="U10" s="18">
        <v>0.2</v>
      </c>
      <c r="W10" s="18">
        <v>4.2388155048611327E-2</v>
      </c>
      <c r="X10" s="18">
        <v>8.5222225468152557E-2</v>
      </c>
      <c r="Y10" s="18">
        <v>0.1650487528400397</v>
      </c>
      <c r="Z10" s="18">
        <v>0.104397052314539</v>
      </c>
      <c r="AA10" s="18">
        <v>0.13581551068924669</v>
      </c>
      <c r="AB10" s="18">
        <v>0.14890585326323691</v>
      </c>
      <c r="AC10" s="18">
        <v>3.9289980298575292E-2</v>
      </c>
      <c r="AD10" s="18">
        <v>0.31320022490407451</v>
      </c>
      <c r="AE10" s="18">
        <v>0</v>
      </c>
      <c r="AG10" s="18">
        <v>8.3569323355280417E-2</v>
      </c>
      <c r="AH10" s="18">
        <v>9.8971420448526151E-2</v>
      </c>
    </row>
    <row r="11" spans="2:36" ht="32.15" customHeight="1" x14ac:dyDescent="0.35">
      <c r="B11" s="20" t="s">
        <v>111</v>
      </c>
      <c r="C11" s="18">
        <v>0.17288669332796749</v>
      </c>
      <c r="D11" s="18">
        <v>0.21356829714926051</v>
      </c>
      <c r="E11" s="18">
        <v>0.13095389625580761</v>
      </c>
      <c r="G11" s="18">
        <v>0.1670500442587553</v>
      </c>
      <c r="H11" s="18">
        <v>0.18842980696356609</v>
      </c>
      <c r="J11" s="18">
        <v>0.2104320064897702</v>
      </c>
      <c r="K11" s="18">
        <v>0.16971172562457129</v>
      </c>
      <c r="L11" s="18">
        <v>0.15277343018022951</v>
      </c>
      <c r="M11" s="18">
        <v>0.17199223015988649</v>
      </c>
      <c r="N11" s="18">
        <v>0.23012488521284019</v>
      </c>
      <c r="O11" s="18">
        <v>0.1314734516626869</v>
      </c>
      <c r="P11" s="18">
        <v>0.1822462180558046</v>
      </c>
      <c r="Q11" s="18">
        <v>0.2812510580525856</v>
      </c>
      <c r="R11" s="18">
        <v>0.19999103985469949</v>
      </c>
      <c r="S11" s="18">
        <v>0.15767796929319669</v>
      </c>
      <c r="T11" s="18">
        <v>7.9680623272928894E-2</v>
      </c>
      <c r="U11" s="18">
        <v>8.8979850163809091E-2</v>
      </c>
      <c r="W11" s="18">
        <v>0.1866803233969892</v>
      </c>
      <c r="X11" s="18">
        <v>0.19349074424034601</v>
      </c>
      <c r="Y11" s="18">
        <v>0.13466002349893641</v>
      </c>
      <c r="Z11" s="18">
        <v>0.17065765979559569</v>
      </c>
      <c r="AA11" s="18">
        <v>0.20138539583357529</v>
      </c>
      <c r="AB11" s="18">
        <v>0.1990115929970861</v>
      </c>
      <c r="AC11" s="18">
        <v>7.8450595158487804E-2</v>
      </c>
      <c r="AD11" s="18">
        <v>0</v>
      </c>
      <c r="AE11" s="18">
        <v>0.20600637666786409</v>
      </c>
      <c r="AG11" s="18">
        <v>0.17486061369349251</v>
      </c>
      <c r="AH11" s="18">
        <v>0.14090826338739901</v>
      </c>
    </row>
    <row r="12" spans="2:36" ht="19" customHeight="1" x14ac:dyDescent="0.35">
      <c r="B12" s="20" t="s">
        <v>105</v>
      </c>
      <c r="C12" s="18">
        <v>0.32370686412876593</v>
      </c>
      <c r="D12" s="18">
        <v>0.2815863872525361</v>
      </c>
      <c r="E12" s="18">
        <v>0.36250273180266529</v>
      </c>
      <c r="G12" s="18">
        <v>0.3491009738855575</v>
      </c>
      <c r="H12" s="18">
        <v>0.25608184008771179</v>
      </c>
      <c r="J12" s="18">
        <v>0.32125658343208291</v>
      </c>
      <c r="K12" s="18">
        <v>0.46541687188085562</v>
      </c>
      <c r="L12" s="18">
        <v>0.39939382579872651</v>
      </c>
      <c r="M12" s="18">
        <v>0.24617050683408609</v>
      </c>
      <c r="N12" s="18">
        <v>0.25717129273490169</v>
      </c>
      <c r="O12" s="18">
        <v>0.36160632919538882</v>
      </c>
      <c r="P12" s="18">
        <v>0.32113077638035969</v>
      </c>
      <c r="Q12" s="18">
        <v>0.26268477091156772</v>
      </c>
      <c r="R12" s="18">
        <v>0.13243367928718339</v>
      </c>
      <c r="S12" s="18">
        <v>0.20338266321469259</v>
      </c>
      <c r="T12" s="18">
        <v>0.38786120192118551</v>
      </c>
      <c r="U12" s="18">
        <v>0.22204029967238181</v>
      </c>
      <c r="W12" s="18">
        <v>0.35794311593047268</v>
      </c>
      <c r="X12" s="18">
        <v>0.29736402984724258</v>
      </c>
      <c r="Y12" s="18">
        <v>0.35432813423560128</v>
      </c>
      <c r="Z12" s="18">
        <v>0.29113247877286569</v>
      </c>
      <c r="AA12" s="18">
        <v>0.1824561960461781</v>
      </c>
      <c r="AB12" s="18">
        <v>0.44908185108848853</v>
      </c>
      <c r="AC12" s="18">
        <v>0.1985262949496864</v>
      </c>
      <c r="AD12" s="18">
        <v>0.130764855489164</v>
      </c>
      <c r="AE12" s="18">
        <v>0.21722226753631829</v>
      </c>
      <c r="AG12" s="18">
        <v>0.32790265463100898</v>
      </c>
      <c r="AH12" s="18">
        <v>0.1899016840941094</v>
      </c>
    </row>
    <row r="13" spans="2:36" ht="19" customHeight="1" x14ac:dyDescent="0.35">
      <c r="B13" s="20" t="s">
        <v>104</v>
      </c>
      <c r="C13" s="18">
        <v>0.34462571053161462</v>
      </c>
      <c r="D13" s="18">
        <v>0.33173903059699927</v>
      </c>
      <c r="E13" s="18">
        <v>0.36450032198792209</v>
      </c>
      <c r="G13" s="18">
        <v>0.35350719929366442</v>
      </c>
      <c r="H13" s="18">
        <v>0.32097412767219408</v>
      </c>
      <c r="J13" s="18">
        <v>0.28712886740335358</v>
      </c>
      <c r="K13" s="18">
        <v>0.24776966351788421</v>
      </c>
      <c r="L13" s="18">
        <v>0.27516763982628578</v>
      </c>
      <c r="M13" s="18">
        <v>0.47648200139606628</v>
      </c>
      <c r="N13" s="18">
        <v>0.32207360871356128</v>
      </c>
      <c r="O13" s="18">
        <v>0.3616079262080949</v>
      </c>
      <c r="P13" s="18">
        <v>0.42203047115384751</v>
      </c>
      <c r="Q13" s="18">
        <v>0.30819573505750308</v>
      </c>
      <c r="R13" s="18">
        <v>0.41528772508100809</v>
      </c>
      <c r="S13" s="18">
        <v>0.43555670427741799</v>
      </c>
      <c r="T13" s="18">
        <v>0.2952904191147947</v>
      </c>
      <c r="U13" s="18">
        <v>0.40000000000000008</v>
      </c>
      <c r="W13" s="18">
        <v>0.34019625027700651</v>
      </c>
      <c r="X13" s="18">
        <v>0.34129566439124898</v>
      </c>
      <c r="Y13" s="18">
        <v>0.26912144314272912</v>
      </c>
      <c r="Z13" s="18">
        <v>0.36604018126223847</v>
      </c>
      <c r="AA13" s="18">
        <v>0.43329190530602552</v>
      </c>
      <c r="AB13" s="18">
        <v>0.20300070265118841</v>
      </c>
      <c r="AC13" s="18">
        <v>0.57075934579272924</v>
      </c>
      <c r="AD13" s="18">
        <v>0.43322168222680169</v>
      </c>
      <c r="AE13" s="18">
        <v>0.57677135579581729</v>
      </c>
      <c r="AG13" s="18">
        <v>0.34082808797652681</v>
      </c>
      <c r="AH13" s="18">
        <v>0.53140959048291248</v>
      </c>
    </row>
    <row r="14" spans="2:36" ht="19" customHeight="1" x14ac:dyDescent="0.35">
      <c r="B14" s="20" t="s">
        <v>66</v>
      </c>
      <c r="C14" s="18">
        <v>2.7982449901480671E-2</v>
      </c>
      <c r="D14" s="18">
        <v>3.9256197385422777E-2</v>
      </c>
      <c r="E14" s="18">
        <v>1.603307307939528E-2</v>
      </c>
      <c r="G14" s="18">
        <v>2.9556861282841029E-2</v>
      </c>
      <c r="H14" s="18">
        <v>2.3789760788347721E-2</v>
      </c>
      <c r="J14" s="18">
        <v>6.4509588846221655E-2</v>
      </c>
      <c r="K14" s="18">
        <v>0</v>
      </c>
      <c r="L14" s="18">
        <v>3.8853044363067447E-2</v>
      </c>
      <c r="M14" s="18">
        <v>0</v>
      </c>
      <c r="N14" s="18">
        <v>4.6797558399019439E-2</v>
      </c>
      <c r="O14" s="18">
        <v>3.0774837008791269E-2</v>
      </c>
      <c r="P14" s="18">
        <v>0</v>
      </c>
      <c r="Q14" s="18">
        <v>2.4682587667945462E-2</v>
      </c>
      <c r="R14" s="18">
        <v>4.5711628030219928E-2</v>
      </c>
      <c r="S14" s="18">
        <v>4.9816826324624391E-2</v>
      </c>
      <c r="T14" s="18">
        <v>6.3862010006699749E-2</v>
      </c>
      <c r="U14" s="18">
        <v>0</v>
      </c>
      <c r="W14" s="18">
        <v>3.2110079368235567E-2</v>
      </c>
      <c r="X14" s="18">
        <v>2.307142673241451E-2</v>
      </c>
      <c r="Y14" s="18">
        <v>4.5868992223803431E-2</v>
      </c>
      <c r="Z14" s="18">
        <v>1.7587902965356391E-2</v>
      </c>
      <c r="AA14" s="18">
        <v>0</v>
      </c>
      <c r="AB14" s="18">
        <v>0</v>
      </c>
      <c r="AC14" s="18">
        <v>3.7995283649251067E-2</v>
      </c>
      <c r="AD14" s="18">
        <v>0</v>
      </c>
      <c r="AE14" s="18">
        <v>0</v>
      </c>
      <c r="AG14" s="18">
        <v>2.900584488863639E-2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114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108</v>
      </c>
      <c r="C9" s="18">
        <v>4.1195992258519117E-2</v>
      </c>
      <c r="D9" s="18">
        <v>3.5707888147015768E-2</v>
      </c>
      <c r="E9" s="18">
        <v>4.3441843242642282E-2</v>
      </c>
      <c r="G9" s="18">
        <v>3.4797060293916722E-2</v>
      </c>
      <c r="H9" s="18">
        <v>5.8236476531750139E-2</v>
      </c>
      <c r="J9" s="18">
        <v>1.875274172603518E-2</v>
      </c>
      <c r="K9" s="18">
        <v>2.5041716329551211E-2</v>
      </c>
      <c r="L9" s="18">
        <v>4.1300293291524667E-2</v>
      </c>
      <c r="M9" s="18">
        <v>5.5428625839990447E-2</v>
      </c>
      <c r="N9" s="18">
        <v>8.5443346170755385E-2</v>
      </c>
      <c r="O9" s="18">
        <v>4.9330511441360622E-2</v>
      </c>
      <c r="P9" s="18">
        <v>0</v>
      </c>
      <c r="Q9" s="18">
        <v>5.5479049745544871E-2</v>
      </c>
      <c r="R9" s="18">
        <v>3.3612537392413003E-2</v>
      </c>
      <c r="S9" s="18">
        <v>0.1078611429685724</v>
      </c>
      <c r="T9" s="18">
        <v>0.1255561274148122</v>
      </c>
      <c r="U9" s="18">
        <v>0</v>
      </c>
      <c r="W9" s="18">
        <v>2.5016676174741331E-2</v>
      </c>
      <c r="X9" s="18">
        <v>2.3454709475924391E-2</v>
      </c>
      <c r="Y9" s="18">
        <v>5.1876467251713583E-2</v>
      </c>
      <c r="Z9" s="18">
        <v>8.7872611052751001E-2</v>
      </c>
      <c r="AA9" s="18">
        <v>5.7353664332478821E-2</v>
      </c>
      <c r="AB9" s="18">
        <v>8.6560636046536091E-2</v>
      </c>
      <c r="AC9" s="18">
        <v>3.5688519852694708E-2</v>
      </c>
      <c r="AD9" s="18">
        <v>0</v>
      </c>
      <c r="AE9" s="18">
        <v>0</v>
      </c>
      <c r="AG9" s="18">
        <v>3.8775990712931523E-2</v>
      </c>
      <c r="AH9" s="18">
        <v>0</v>
      </c>
    </row>
    <row r="10" spans="2:36" ht="19" customHeight="1" x14ac:dyDescent="0.35">
      <c r="B10" s="20" t="s">
        <v>107</v>
      </c>
      <c r="C10" s="18">
        <v>9.486017287151087E-2</v>
      </c>
      <c r="D10" s="18">
        <v>8.6489630099813503E-2</v>
      </c>
      <c r="E10" s="18">
        <v>0.1056408370944244</v>
      </c>
      <c r="G10" s="18">
        <v>8.6807635004431366E-2</v>
      </c>
      <c r="H10" s="18">
        <v>0.11630424285735121</v>
      </c>
      <c r="J10" s="18">
        <v>0.17933304089986341</v>
      </c>
      <c r="K10" s="18">
        <v>0.11710173897668889</v>
      </c>
      <c r="L10" s="18">
        <v>8.2084883507731785E-2</v>
      </c>
      <c r="M10" s="18">
        <v>0.1163628632498955</v>
      </c>
      <c r="N10" s="18">
        <v>9.3595116798038877E-2</v>
      </c>
      <c r="O10" s="18">
        <v>0.18219671123073111</v>
      </c>
      <c r="P10" s="18">
        <v>8.7954295108402705E-2</v>
      </c>
      <c r="Q10" s="18">
        <v>3.079646207759941E-2</v>
      </c>
      <c r="R10" s="18">
        <v>5.1764159976584977E-2</v>
      </c>
      <c r="S10" s="18">
        <v>6.2156449047076491E-2</v>
      </c>
      <c r="T10" s="18">
        <v>3.9840311636464447E-2</v>
      </c>
      <c r="U10" s="18">
        <v>0</v>
      </c>
      <c r="W10" s="18">
        <v>9.0023938179265239E-2</v>
      </c>
      <c r="X10" s="18">
        <v>0.13379047229049881</v>
      </c>
      <c r="Y10" s="18">
        <v>7.6409277929560621E-2</v>
      </c>
      <c r="Z10" s="18">
        <v>0.1093717521770961</v>
      </c>
      <c r="AA10" s="18">
        <v>0</v>
      </c>
      <c r="AB10" s="18">
        <v>9.982801446301702E-2</v>
      </c>
      <c r="AC10" s="18">
        <v>7.856919442782527E-2</v>
      </c>
      <c r="AD10" s="18">
        <v>0.30901534005372472</v>
      </c>
      <c r="AE10" s="18">
        <v>0.11715037158363539</v>
      </c>
      <c r="AG10" s="18">
        <v>9.2842439072918531E-2</v>
      </c>
      <c r="AH10" s="18">
        <v>0.1777797931289499</v>
      </c>
    </row>
    <row r="11" spans="2:36" ht="32.15" customHeight="1" x14ac:dyDescent="0.35">
      <c r="B11" s="20" t="s">
        <v>111</v>
      </c>
      <c r="C11" s="18">
        <v>0.18182339859161839</v>
      </c>
      <c r="D11" s="18">
        <v>0.21235391989135549</v>
      </c>
      <c r="E11" s="18">
        <v>0.1512133609556145</v>
      </c>
      <c r="G11" s="18">
        <v>0.18680558608628769</v>
      </c>
      <c r="H11" s="18">
        <v>0.16855573328140039</v>
      </c>
      <c r="J11" s="18">
        <v>0.2141547727015895</v>
      </c>
      <c r="K11" s="18">
        <v>0.18589559502007899</v>
      </c>
      <c r="L11" s="18">
        <v>0.15618277115902629</v>
      </c>
      <c r="M11" s="18">
        <v>7.2138958619945626E-2</v>
      </c>
      <c r="N11" s="18">
        <v>8.5443346170755385E-2</v>
      </c>
      <c r="O11" s="18">
        <v>0.23013447454540811</v>
      </c>
      <c r="P11" s="18">
        <v>0.16386796936837081</v>
      </c>
      <c r="Q11" s="18">
        <v>0.18682022214269189</v>
      </c>
      <c r="R11" s="18">
        <v>0.26956856337784318</v>
      </c>
      <c r="S11" s="18">
        <v>0.1412262141676161</v>
      </c>
      <c r="T11" s="18">
        <v>0.27654021353228159</v>
      </c>
      <c r="U11" s="18">
        <v>8.8979850163809091E-2</v>
      </c>
      <c r="W11" s="18">
        <v>0.15689696542146081</v>
      </c>
      <c r="X11" s="18">
        <v>0.26386322049017658</v>
      </c>
      <c r="Y11" s="18">
        <v>0.2254976668866491</v>
      </c>
      <c r="Z11" s="18">
        <v>0.16332411834782171</v>
      </c>
      <c r="AA11" s="18">
        <v>0.20080693221486839</v>
      </c>
      <c r="AB11" s="18">
        <v>0.15057819012581411</v>
      </c>
      <c r="AC11" s="18">
        <v>0.1172126763131373</v>
      </c>
      <c r="AD11" s="18">
        <v>0</v>
      </c>
      <c r="AE11" s="18">
        <v>0</v>
      </c>
      <c r="AG11" s="18">
        <v>0.1884731792692006</v>
      </c>
      <c r="AH11" s="18">
        <v>0</v>
      </c>
    </row>
    <row r="12" spans="2:36" ht="19" customHeight="1" x14ac:dyDescent="0.35">
      <c r="B12" s="20" t="s">
        <v>105</v>
      </c>
      <c r="C12" s="18">
        <v>0.35676009021854288</v>
      </c>
      <c r="D12" s="18">
        <v>0.34761184675379692</v>
      </c>
      <c r="E12" s="18">
        <v>0.36744302154668418</v>
      </c>
      <c r="G12" s="18">
        <v>0.36733614408925958</v>
      </c>
      <c r="H12" s="18">
        <v>0.32859584645821871</v>
      </c>
      <c r="J12" s="18">
        <v>0.31769477811479391</v>
      </c>
      <c r="K12" s="18">
        <v>0.44349298973570578</v>
      </c>
      <c r="L12" s="18">
        <v>0.33558766628517989</v>
      </c>
      <c r="M12" s="18">
        <v>0.44750982613679791</v>
      </c>
      <c r="N12" s="18">
        <v>0.4091557183018622</v>
      </c>
      <c r="O12" s="18">
        <v>0.23217046930387639</v>
      </c>
      <c r="P12" s="18">
        <v>0.36517997742011882</v>
      </c>
      <c r="Q12" s="18">
        <v>0.37319514071345122</v>
      </c>
      <c r="R12" s="18">
        <v>0.45178018841718359</v>
      </c>
      <c r="S12" s="18">
        <v>0.16179010169632529</v>
      </c>
      <c r="T12" s="18">
        <v>0.29235882679851077</v>
      </c>
      <c r="U12" s="18">
        <v>0.37795970032761822</v>
      </c>
      <c r="W12" s="18">
        <v>0.38410541793913278</v>
      </c>
      <c r="X12" s="18">
        <v>0.37872432926234378</v>
      </c>
      <c r="Y12" s="18">
        <v>0.28792613539800138</v>
      </c>
      <c r="Z12" s="18">
        <v>0.24883641188809641</v>
      </c>
      <c r="AA12" s="18">
        <v>0.32790550564158638</v>
      </c>
      <c r="AB12" s="18">
        <v>0.43241832996295831</v>
      </c>
      <c r="AC12" s="18">
        <v>0.50330241439696932</v>
      </c>
      <c r="AD12" s="18">
        <v>0.47437381883287433</v>
      </c>
      <c r="AE12" s="18">
        <v>0.31729416348900108</v>
      </c>
      <c r="AG12" s="18">
        <v>0.35848274229736438</v>
      </c>
      <c r="AH12" s="18">
        <v>0.36693140949579939</v>
      </c>
    </row>
    <row r="13" spans="2:36" ht="19" customHeight="1" x14ac:dyDescent="0.35">
      <c r="B13" s="20" t="s">
        <v>104</v>
      </c>
      <c r="C13" s="18">
        <v>0.31109688915911299</v>
      </c>
      <c r="D13" s="18">
        <v>0.30065374766929043</v>
      </c>
      <c r="E13" s="18">
        <v>0.32456344654267011</v>
      </c>
      <c r="G13" s="18">
        <v>0.30664202093795512</v>
      </c>
      <c r="H13" s="18">
        <v>0.32296029265861809</v>
      </c>
      <c r="J13" s="18">
        <v>0.2308719656607266</v>
      </c>
      <c r="K13" s="18">
        <v>0.22846795993797511</v>
      </c>
      <c r="L13" s="18">
        <v>0.36387758211916899</v>
      </c>
      <c r="M13" s="18">
        <v>0.28634740330339498</v>
      </c>
      <c r="N13" s="18">
        <v>0.27956491415956841</v>
      </c>
      <c r="O13" s="18">
        <v>0.30616783347862342</v>
      </c>
      <c r="P13" s="18">
        <v>0.38299775810310782</v>
      </c>
      <c r="Q13" s="18">
        <v>0.32291266324311269</v>
      </c>
      <c r="R13" s="18">
        <v>0.193274550835975</v>
      </c>
      <c r="S13" s="18">
        <v>0.52696609212040979</v>
      </c>
      <c r="T13" s="18">
        <v>0.23377351561458121</v>
      </c>
      <c r="U13" s="18">
        <v>0.53306044950857279</v>
      </c>
      <c r="W13" s="18">
        <v>0.3243300665400205</v>
      </c>
      <c r="X13" s="18">
        <v>0.18717289997523159</v>
      </c>
      <c r="Y13" s="18">
        <v>0.34478026354744018</v>
      </c>
      <c r="Z13" s="18">
        <v>0.37407669802286692</v>
      </c>
      <c r="AA13" s="18">
        <v>0.41393389781106638</v>
      </c>
      <c r="AB13" s="18">
        <v>0.23061482940167441</v>
      </c>
      <c r="AC13" s="18">
        <v>0.2652271950093732</v>
      </c>
      <c r="AD13" s="18">
        <v>0.2166108411134009</v>
      </c>
      <c r="AE13" s="18">
        <v>0.56555546492736319</v>
      </c>
      <c r="AG13" s="18">
        <v>0.30664053798379581</v>
      </c>
      <c r="AH13" s="18">
        <v>0.45528879737525091</v>
      </c>
    </row>
    <row r="14" spans="2:36" ht="19" customHeight="1" x14ac:dyDescent="0.35">
      <c r="B14" s="20" t="s">
        <v>66</v>
      </c>
      <c r="C14" s="18">
        <v>1.426345690069567E-2</v>
      </c>
      <c r="D14" s="18">
        <v>1.7182967438727999E-2</v>
      </c>
      <c r="E14" s="18">
        <v>7.6974906179646174E-3</v>
      </c>
      <c r="G14" s="18">
        <v>1.7611553588149531E-2</v>
      </c>
      <c r="H14" s="18">
        <v>5.3474082126613214E-3</v>
      </c>
      <c r="J14" s="18">
        <v>3.9192700896991513E-2</v>
      </c>
      <c r="K14" s="18">
        <v>0</v>
      </c>
      <c r="L14" s="18">
        <v>2.0966803637368001E-2</v>
      </c>
      <c r="M14" s="18">
        <v>2.2212322849975191E-2</v>
      </c>
      <c r="N14" s="18">
        <v>4.6797558399019439E-2</v>
      </c>
      <c r="O14" s="18">
        <v>0</v>
      </c>
      <c r="P14" s="18">
        <v>0</v>
      </c>
      <c r="Q14" s="18">
        <v>3.079646207759941E-2</v>
      </c>
      <c r="R14" s="18">
        <v>0</v>
      </c>
      <c r="S14" s="18">
        <v>0</v>
      </c>
      <c r="T14" s="18">
        <v>3.1931005003349867E-2</v>
      </c>
      <c r="U14" s="18">
        <v>0</v>
      </c>
      <c r="W14" s="18">
        <v>1.9626935745379381E-2</v>
      </c>
      <c r="X14" s="18">
        <v>1.299436850582486E-2</v>
      </c>
      <c r="Y14" s="18">
        <v>1.351018898663498E-2</v>
      </c>
      <c r="Z14" s="18">
        <v>1.6518408511368009E-2</v>
      </c>
      <c r="AA14" s="18">
        <v>0</v>
      </c>
      <c r="AB14" s="18">
        <v>0</v>
      </c>
      <c r="AC14" s="18">
        <v>0</v>
      </c>
      <c r="AD14" s="18">
        <v>0</v>
      </c>
      <c r="AE14" s="18">
        <v>0</v>
      </c>
      <c r="AG14" s="18">
        <v>1.47851106637892E-2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115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108</v>
      </c>
      <c r="C9" s="18">
        <v>6.543808196134264E-2</v>
      </c>
      <c r="D9" s="18">
        <v>7.2105381390166354E-2</v>
      </c>
      <c r="E9" s="18">
        <v>5.9178088657662907E-2</v>
      </c>
      <c r="G9" s="18">
        <v>5.9226938486733313E-2</v>
      </c>
      <c r="H9" s="18">
        <v>8.197848171607551E-2</v>
      </c>
      <c r="J9" s="18">
        <v>5.7945442623026699E-2</v>
      </c>
      <c r="K9" s="18">
        <v>8.9533468658357596E-2</v>
      </c>
      <c r="L9" s="18">
        <v>5.5335377398799013E-2</v>
      </c>
      <c r="M9" s="18">
        <v>7.7640948689965655E-2</v>
      </c>
      <c r="N9" s="18">
        <v>0.14425861200244669</v>
      </c>
      <c r="O9" s="18">
        <v>7.335252053025626E-2</v>
      </c>
      <c r="P9" s="18">
        <v>5.0658546047455358E-2</v>
      </c>
      <c r="Q9" s="18">
        <v>0</v>
      </c>
      <c r="R9" s="18">
        <v>6.2351160801471149E-2</v>
      </c>
      <c r="S9" s="18">
        <v>0.1535658368900682</v>
      </c>
      <c r="T9" s="18">
        <v>5.8590517218977539E-2</v>
      </c>
      <c r="U9" s="18">
        <v>0.11102014983619091</v>
      </c>
      <c r="W9" s="18">
        <v>4.7768391907308291E-2</v>
      </c>
      <c r="X9" s="18">
        <v>7.1528886739300593E-2</v>
      </c>
      <c r="Y9" s="18">
        <v>7.4600819074017041E-2</v>
      </c>
      <c r="Z9" s="18">
        <v>0.12293130447517769</v>
      </c>
      <c r="AA9" s="18">
        <v>0.101556865682119</v>
      </c>
      <c r="AB9" s="18">
        <v>5.075017566279711E-2</v>
      </c>
      <c r="AC9" s="18">
        <v>0</v>
      </c>
      <c r="AD9" s="18">
        <v>0.18620210267376491</v>
      </c>
      <c r="AE9" s="18">
        <v>0</v>
      </c>
      <c r="AG9" s="18">
        <v>6.4233389463471055E-2</v>
      </c>
      <c r="AH9" s="18">
        <v>5.8839953252808407E-2</v>
      </c>
    </row>
    <row r="10" spans="2:36" ht="19" customHeight="1" x14ac:dyDescent="0.35">
      <c r="B10" s="20" t="s">
        <v>107</v>
      </c>
      <c r="C10" s="18">
        <v>7.9372502267515646E-2</v>
      </c>
      <c r="D10" s="18">
        <v>7.1930518467447163E-2</v>
      </c>
      <c r="E10" s="18">
        <v>8.8875311130037035E-2</v>
      </c>
      <c r="G10" s="18">
        <v>6.9959210503076061E-2</v>
      </c>
      <c r="H10" s="18">
        <v>0.1044402871976582</v>
      </c>
      <c r="J10" s="18">
        <v>0.1523051728437527</v>
      </c>
      <c r="K10" s="18">
        <v>6.1965198340026333E-2</v>
      </c>
      <c r="L10" s="18">
        <v>8.2327235079530658E-2</v>
      </c>
      <c r="M10" s="18">
        <v>4.2388949145591E-2</v>
      </c>
      <c r="N10" s="18">
        <v>0.13610381135203181</v>
      </c>
      <c r="O10" s="18">
        <v>0.1047706041708322</v>
      </c>
      <c r="P10" s="18">
        <v>9.4291922947401879E-2</v>
      </c>
      <c r="Q10" s="18">
        <v>0</v>
      </c>
      <c r="R10" s="18">
        <v>0.13243367928718339</v>
      </c>
      <c r="S10" s="18">
        <v>0</v>
      </c>
      <c r="T10" s="18">
        <v>3.1931005003349867E-2</v>
      </c>
      <c r="U10" s="18">
        <v>0</v>
      </c>
      <c r="W10" s="18">
        <v>7.1888524652351418E-2</v>
      </c>
      <c r="X10" s="18">
        <v>9.0113247645611766E-2</v>
      </c>
      <c r="Y10" s="18">
        <v>5.3651589622002643E-2</v>
      </c>
      <c r="Z10" s="18">
        <v>0.1111627937877321</v>
      </c>
      <c r="AA10" s="18">
        <v>3.0044094585659129E-2</v>
      </c>
      <c r="AB10" s="18">
        <v>0.19965602892603401</v>
      </c>
      <c r="AC10" s="18">
        <v>0.1117976864205343</v>
      </c>
      <c r="AD10" s="18">
        <v>0.12281323737995981</v>
      </c>
      <c r="AE10" s="18">
        <v>8.8856005084228792E-2</v>
      </c>
      <c r="AG10" s="18">
        <v>7.9201714889384323E-2</v>
      </c>
      <c r="AH10" s="18">
        <v>9.9586506685363979E-2</v>
      </c>
    </row>
    <row r="11" spans="2:36" ht="32.15" customHeight="1" x14ac:dyDescent="0.35">
      <c r="B11" s="20" t="s">
        <v>111</v>
      </c>
      <c r="C11" s="18">
        <v>0.10115269963923609</v>
      </c>
      <c r="D11" s="18">
        <v>0.11958519906620491</v>
      </c>
      <c r="E11" s="18">
        <v>8.2529904893099068E-2</v>
      </c>
      <c r="G11" s="18">
        <v>0.1013365193871989</v>
      </c>
      <c r="H11" s="18">
        <v>0.1006631839604327</v>
      </c>
      <c r="J11" s="18">
        <v>0.122639755025738</v>
      </c>
      <c r="K11" s="18">
        <v>0.11710173897668889</v>
      </c>
      <c r="L11" s="18">
        <v>7.9246672167862117E-2</v>
      </c>
      <c r="M11" s="18">
        <v>0.1147300870270655</v>
      </c>
      <c r="N11" s="18">
        <v>0.18719023359607781</v>
      </c>
      <c r="O11" s="18">
        <v>7.8069353691683607E-2</v>
      </c>
      <c r="P11" s="18">
        <v>3.9939065049000418E-2</v>
      </c>
      <c r="Q11" s="18">
        <v>0.17640683297114981</v>
      </c>
      <c r="R11" s="18">
        <v>9.1592978612856729E-2</v>
      </c>
      <c r="S11" s="18">
        <v>0.24908735713618849</v>
      </c>
      <c r="T11" s="18">
        <v>0.14090688688576761</v>
      </c>
      <c r="U11" s="18">
        <v>0</v>
      </c>
      <c r="W11" s="18">
        <v>9.6635191479106472E-2</v>
      </c>
      <c r="X11" s="18">
        <v>0.1252900403275588</v>
      </c>
      <c r="Y11" s="18">
        <v>8.027685944766598E-2</v>
      </c>
      <c r="Z11" s="18">
        <v>0.1804569557327155</v>
      </c>
      <c r="AA11" s="18">
        <v>0.1228411990295567</v>
      </c>
      <c r="AB11" s="18">
        <v>5.6225478475275023E-2</v>
      </c>
      <c r="AC11" s="18">
        <v>4.3528872811191562E-2</v>
      </c>
      <c r="AD11" s="18">
        <v>0</v>
      </c>
      <c r="AE11" s="18">
        <v>0</v>
      </c>
      <c r="AG11" s="18">
        <v>0.1048521314657033</v>
      </c>
      <c r="AH11" s="18">
        <v>0</v>
      </c>
    </row>
    <row r="12" spans="2:36" ht="19" customHeight="1" x14ac:dyDescent="0.35">
      <c r="B12" s="20" t="s">
        <v>105</v>
      </c>
      <c r="C12" s="18">
        <v>0.36500034578318308</v>
      </c>
      <c r="D12" s="18">
        <v>0.33988322497513951</v>
      </c>
      <c r="E12" s="18">
        <v>0.39867564293381041</v>
      </c>
      <c r="G12" s="18">
        <v>0.36885037614200389</v>
      </c>
      <c r="H12" s="18">
        <v>0.35474763765253442</v>
      </c>
      <c r="J12" s="18">
        <v>0.31110353669614071</v>
      </c>
      <c r="K12" s="18">
        <v>0.44623842372520861</v>
      </c>
      <c r="L12" s="18">
        <v>0.31617381143250828</v>
      </c>
      <c r="M12" s="18">
        <v>0.38599993377333552</v>
      </c>
      <c r="N12" s="18">
        <v>0.1635761759368628</v>
      </c>
      <c r="O12" s="18">
        <v>0.5464838788290789</v>
      </c>
      <c r="P12" s="18">
        <v>0.35578424574134759</v>
      </c>
      <c r="Q12" s="18">
        <v>0.39039479789590947</v>
      </c>
      <c r="R12" s="18">
        <v>0.29075033884277979</v>
      </c>
      <c r="S12" s="18">
        <v>0.2198344183402732</v>
      </c>
      <c r="T12" s="18">
        <v>0.26863090689916702</v>
      </c>
      <c r="U12" s="18">
        <v>0.68897985016380914</v>
      </c>
      <c r="W12" s="18">
        <v>0.39693026708980378</v>
      </c>
      <c r="X12" s="18">
        <v>0.34046079030420878</v>
      </c>
      <c r="Y12" s="18">
        <v>0.31596909600364032</v>
      </c>
      <c r="Z12" s="18">
        <v>0.37626628173130061</v>
      </c>
      <c r="AA12" s="18">
        <v>0.37361017047374412</v>
      </c>
      <c r="AB12" s="18">
        <v>0.3211455304571319</v>
      </c>
      <c r="AC12" s="18">
        <v>0.42035419584853978</v>
      </c>
      <c r="AD12" s="18">
        <v>0.34737569660256479</v>
      </c>
      <c r="AE12" s="18">
        <v>0.27781133910051231</v>
      </c>
      <c r="AG12" s="18">
        <v>0.3690965178645037</v>
      </c>
      <c r="AH12" s="18">
        <v>0.29979370924943521</v>
      </c>
    </row>
    <row r="13" spans="2:36" ht="19" customHeight="1" x14ac:dyDescent="0.35">
      <c r="B13" s="20" t="s">
        <v>104</v>
      </c>
      <c r="C13" s="18">
        <v>0.38533133495451422</v>
      </c>
      <c r="D13" s="18">
        <v>0.39243000461912048</v>
      </c>
      <c r="E13" s="18">
        <v>0.36737189082050592</v>
      </c>
      <c r="G13" s="18">
        <v>0.39553062926230309</v>
      </c>
      <c r="H13" s="18">
        <v>0.35817040947329931</v>
      </c>
      <c r="J13" s="18">
        <v>0.33556613364038562</v>
      </c>
      <c r="K13" s="18">
        <v>0.28516117029971871</v>
      </c>
      <c r="L13" s="18">
        <v>0.45527821551426673</v>
      </c>
      <c r="M13" s="18">
        <v>0.37924008136404219</v>
      </c>
      <c r="N13" s="18">
        <v>0.36887116711258078</v>
      </c>
      <c r="O13" s="18">
        <v>0.19732364277814851</v>
      </c>
      <c r="P13" s="18">
        <v>0.45932622021479491</v>
      </c>
      <c r="Q13" s="18">
        <v>0.43319836913294008</v>
      </c>
      <c r="R13" s="18">
        <v>0.42287184245570858</v>
      </c>
      <c r="S13" s="18">
        <v>0.37751238763346989</v>
      </c>
      <c r="T13" s="18">
        <v>0.49994068399273811</v>
      </c>
      <c r="U13" s="18">
        <v>0.2</v>
      </c>
      <c r="W13" s="18">
        <v>0.38306653394592688</v>
      </c>
      <c r="X13" s="18">
        <v>0.37260703498331998</v>
      </c>
      <c r="Y13" s="18">
        <v>0.46199144686603921</v>
      </c>
      <c r="Z13" s="18">
        <v>0.2091826642730743</v>
      </c>
      <c r="AA13" s="18">
        <v>0.37194767022892122</v>
      </c>
      <c r="AB13" s="18">
        <v>0.37222278647876189</v>
      </c>
      <c r="AC13" s="18">
        <v>0.42431924491973427</v>
      </c>
      <c r="AD13" s="18">
        <v>0.34360896334371038</v>
      </c>
      <c r="AE13" s="18">
        <v>0.63333265581525855</v>
      </c>
      <c r="AG13" s="18">
        <v>0.37877570761036677</v>
      </c>
      <c r="AH13" s="18">
        <v>0.54177983081239256</v>
      </c>
    </row>
    <row r="14" spans="2:36" ht="19" customHeight="1" x14ac:dyDescent="0.35">
      <c r="B14" s="20" t="s">
        <v>66</v>
      </c>
      <c r="C14" s="18">
        <v>3.705035394208371E-3</v>
      </c>
      <c r="D14" s="18">
        <v>4.0656714819216231E-3</v>
      </c>
      <c r="E14" s="18">
        <v>3.3691615648848289E-3</v>
      </c>
      <c r="G14" s="18">
        <v>5.0963262186849182E-3</v>
      </c>
      <c r="H14" s="18">
        <v>0</v>
      </c>
      <c r="J14" s="18">
        <v>2.043995917095633E-2</v>
      </c>
      <c r="K14" s="18">
        <v>0</v>
      </c>
      <c r="L14" s="18">
        <v>1.163868840703294E-2</v>
      </c>
      <c r="M14" s="18">
        <v>0</v>
      </c>
      <c r="N14" s="18">
        <v>0</v>
      </c>
      <c r="O14" s="18">
        <v>0</v>
      </c>
      <c r="P14" s="18">
        <v>0</v>
      </c>
      <c r="Q14" s="18">
        <v>0</v>
      </c>
      <c r="R14" s="18">
        <v>0</v>
      </c>
      <c r="S14" s="18">
        <v>0</v>
      </c>
      <c r="T14" s="18">
        <v>0</v>
      </c>
      <c r="U14" s="18">
        <v>0</v>
      </c>
      <c r="W14" s="18">
        <v>3.711090925503078E-3</v>
      </c>
      <c r="X14" s="18">
        <v>0</v>
      </c>
      <c r="Y14" s="18">
        <v>1.351018898663498E-2</v>
      </c>
      <c r="Z14" s="18">
        <v>0</v>
      </c>
      <c r="AA14" s="18">
        <v>0</v>
      </c>
      <c r="AB14" s="18">
        <v>0</v>
      </c>
      <c r="AC14" s="18">
        <v>0</v>
      </c>
      <c r="AD14" s="18">
        <v>0</v>
      </c>
      <c r="AE14" s="18">
        <v>0</v>
      </c>
      <c r="AG14" s="18">
        <v>3.8405387065708358E-3</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116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108</v>
      </c>
      <c r="C9" s="18">
        <v>0.15832269834441301</v>
      </c>
      <c r="D9" s="18">
        <v>0.1419693751533832</v>
      </c>
      <c r="E9" s="18">
        <v>0.17577433766198419</v>
      </c>
      <c r="G9" s="18">
        <v>0.1875327299535722</v>
      </c>
      <c r="H9" s="18">
        <v>8.05357978100852E-2</v>
      </c>
      <c r="J9" s="18">
        <v>0.1153565069321083</v>
      </c>
      <c r="K9" s="18">
        <v>8.0178256966213751E-2</v>
      </c>
      <c r="L9" s="18">
        <v>0.16850593969098809</v>
      </c>
      <c r="M9" s="18">
        <v>9.435128146992082E-2</v>
      </c>
      <c r="N9" s="18">
        <v>0.27692244361185969</v>
      </c>
      <c r="O9" s="18">
        <v>0.2568357250245567</v>
      </c>
      <c r="P9" s="18">
        <v>0.15990351353033799</v>
      </c>
      <c r="Q9" s="18">
        <v>0.1542094004173267</v>
      </c>
      <c r="R9" s="18">
        <v>0.26519964435705701</v>
      </c>
      <c r="S9" s="18">
        <v>6.2156449047076491E-2</v>
      </c>
      <c r="T9" s="18">
        <v>0.12508827361953839</v>
      </c>
      <c r="U9" s="18">
        <v>0</v>
      </c>
      <c r="W9" s="18">
        <v>0.2307168611623871</v>
      </c>
      <c r="X9" s="18">
        <v>0.1358606749665088</v>
      </c>
      <c r="Y9" s="18">
        <v>0.11125545532962559</v>
      </c>
      <c r="Z9" s="18">
        <v>8.7872611052751001E-2</v>
      </c>
      <c r="AA9" s="18">
        <v>4.5551063583411898E-2</v>
      </c>
      <c r="AB9" s="18">
        <v>0.13731081170933321</v>
      </c>
      <c r="AC9" s="18">
        <v>7.9745291807812035E-2</v>
      </c>
      <c r="AD9" s="18">
        <v>0.12281323737995981</v>
      </c>
      <c r="AE9" s="18">
        <v>0</v>
      </c>
      <c r="AG9" s="18">
        <v>0.16291518399375929</v>
      </c>
      <c r="AH9" s="18">
        <v>3.8809041587053221E-2</v>
      </c>
    </row>
    <row r="10" spans="2:36" ht="19" customHeight="1" x14ac:dyDescent="0.35">
      <c r="B10" s="20" t="s">
        <v>107</v>
      </c>
      <c r="C10" s="18">
        <v>0.14949308943047021</v>
      </c>
      <c r="D10" s="18">
        <v>0.14054421918138241</v>
      </c>
      <c r="E10" s="18">
        <v>0.1565357741782894</v>
      </c>
      <c r="G10" s="18">
        <v>0.14882915904239491</v>
      </c>
      <c r="H10" s="18">
        <v>0.15126114938158439</v>
      </c>
      <c r="J10" s="18">
        <v>9.695209652805005E-2</v>
      </c>
      <c r="K10" s="18">
        <v>0.26860040597507279</v>
      </c>
      <c r="L10" s="18">
        <v>0.1429703637855135</v>
      </c>
      <c r="M10" s="18">
        <v>0.13877592716987119</v>
      </c>
      <c r="N10" s="18">
        <v>0.13224090456977489</v>
      </c>
      <c r="O10" s="18">
        <v>0.15142187422193989</v>
      </c>
      <c r="P10" s="18">
        <v>0.21822082726677219</v>
      </c>
      <c r="Q10" s="18">
        <v>5.3441624320628787E-2</v>
      </c>
      <c r="R10" s="18">
        <v>0.1235255042001733</v>
      </c>
      <c r="S10" s="18">
        <v>0.21572228593714471</v>
      </c>
      <c r="T10" s="18">
        <v>7.1771316639814328E-2</v>
      </c>
      <c r="U10" s="18">
        <v>0</v>
      </c>
      <c r="W10" s="18">
        <v>0.1645439157130632</v>
      </c>
      <c r="X10" s="18">
        <v>0.20292082007889981</v>
      </c>
      <c r="Y10" s="18">
        <v>6.4354095023695629E-2</v>
      </c>
      <c r="Z10" s="18">
        <v>0.1445390079478103</v>
      </c>
      <c r="AA10" s="18">
        <v>0.1631141079187016</v>
      </c>
      <c r="AB10" s="18">
        <v>0.15208342792937071</v>
      </c>
      <c r="AC10" s="18">
        <v>7.6143831361931438E-2</v>
      </c>
      <c r="AD10" s="18">
        <v>0.18620210267376491</v>
      </c>
      <c r="AE10" s="18">
        <v>8.8856005084228792E-2</v>
      </c>
      <c r="AG10" s="18">
        <v>0.14948667154575379</v>
      </c>
      <c r="AH10" s="18">
        <v>0.11961741835111921</v>
      </c>
    </row>
    <row r="11" spans="2:36" ht="32.15" customHeight="1" x14ac:dyDescent="0.35">
      <c r="B11" s="20" t="s">
        <v>111</v>
      </c>
      <c r="C11" s="18">
        <v>0.1755146865189072</v>
      </c>
      <c r="D11" s="18">
        <v>0.1958156849968648</v>
      </c>
      <c r="E11" s="18">
        <v>0.15606215071020491</v>
      </c>
      <c r="G11" s="18">
        <v>0.1666575132983574</v>
      </c>
      <c r="H11" s="18">
        <v>0.1991015166032056</v>
      </c>
      <c r="J11" s="18">
        <v>0.36870064799719049</v>
      </c>
      <c r="K11" s="18">
        <v>0.24739547834745221</v>
      </c>
      <c r="L11" s="18">
        <v>0.1486780882194304</v>
      </c>
      <c r="M11" s="18">
        <v>0.25089104118912542</v>
      </c>
      <c r="N11" s="18">
        <v>0.14039267519705831</v>
      </c>
      <c r="O11" s="18">
        <v>0.1787663713328731</v>
      </c>
      <c r="P11" s="18">
        <v>7.1949218421935274E-2</v>
      </c>
      <c r="Q11" s="18">
        <v>7.5862122651602179E-2</v>
      </c>
      <c r="R11" s="18">
        <v>0.22052356667498871</v>
      </c>
      <c r="S11" s="18">
        <v>0.14533834657074471</v>
      </c>
      <c r="T11" s="18">
        <v>0.1010665752493031</v>
      </c>
      <c r="U11" s="18">
        <v>0.28897985016380912</v>
      </c>
      <c r="W11" s="18">
        <v>0.19534684580068479</v>
      </c>
      <c r="X11" s="18">
        <v>0.18742658015228181</v>
      </c>
      <c r="Y11" s="18">
        <v>0.16914979652747231</v>
      </c>
      <c r="Z11" s="18">
        <v>0.123372743639031</v>
      </c>
      <c r="AA11" s="18">
        <v>0.1241691182914491</v>
      </c>
      <c r="AB11" s="18">
        <v>5.075017566279711E-2</v>
      </c>
      <c r="AC11" s="18">
        <v>0.15892801967760639</v>
      </c>
      <c r="AD11" s="18">
        <v>0.47437381883287433</v>
      </c>
      <c r="AE11" s="18">
        <v>0.17406588047668331</v>
      </c>
      <c r="AG11" s="18">
        <v>0.1736324028681169</v>
      </c>
      <c r="AH11" s="18">
        <v>0.26896333222718499</v>
      </c>
    </row>
    <row r="12" spans="2:36" ht="19" customHeight="1" x14ac:dyDescent="0.35">
      <c r="B12" s="20" t="s">
        <v>105</v>
      </c>
      <c r="C12" s="18">
        <v>0.20086987745645049</v>
      </c>
      <c r="D12" s="18">
        <v>0.21926258995915809</v>
      </c>
      <c r="E12" s="18">
        <v>0.17946075353959909</v>
      </c>
      <c r="G12" s="18">
        <v>0.1701510407329076</v>
      </c>
      <c r="H12" s="18">
        <v>0.28267475629797939</v>
      </c>
      <c r="J12" s="18">
        <v>0.1847430245566038</v>
      </c>
      <c r="K12" s="18">
        <v>9.7923290821041856E-2</v>
      </c>
      <c r="L12" s="18">
        <v>0.246739957638579</v>
      </c>
      <c r="M12" s="18">
        <v>0.21091632398134519</v>
      </c>
      <c r="N12" s="18">
        <v>0.21037373433588219</v>
      </c>
      <c r="O12" s="18">
        <v>0.18487754963369021</v>
      </c>
      <c r="P12" s="18">
        <v>0.2183452911011329</v>
      </c>
      <c r="Q12" s="18">
        <v>0.25249202139990229</v>
      </c>
      <c r="R12" s="18">
        <v>0.14269019488962059</v>
      </c>
      <c r="S12" s="18">
        <v>0.20338266321469259</v>
      </c>
      <c r="T12" s="18">
        <v>0.20523675068774111</v>
      </c>
      <c r="U12" s="18">
        <v>0.28897985016380912</v>
      </c>
      <c r="W12" s="18">
        <v>0.14062204867402939</v>
      </c>
      <c r="X12" s="18">
        <v>0.19761293710976779</v>
      </c>
      <c r="Y12" s="18">
        <v>0.30247668593648558</v>
      </c>
      <c r="Z12" s="18">
        <v>0.19563995173480089</v>
      </c>
      <c r="AA12" s="18">
        <v>0.3056314259253689</v>
      </c>
      <c r="AB12" s="18">
        <v>0.18383471874779869</v>
      </c>
      <c r="AC12" s="18">
        <v>0.38414854302124468</v>
      </c>
      <c r="AD12" s="18">
        <v>0</v>
      </c>
      <c r="AE12" s="18">
        <v>0.21722226753631829</v>
      </c>
      <c r="AG12" s="18">
        <v>0.20148568267072961</v>
      </c>
      <c r="AH12" s="18">
        <v>0.1485799273920744</v>
      </c>
    </row>
    <row r="13" spans="2:36" ht="19" customHeight="1" x14ac:dyDescent="0.35">
      <c r="B13" s="20" t="s">
        <v>104</v>
      </c>
      <c r="C13" s="18">
        <v>0.30471250469226258</v>
      </c>
      <c r="D13" s="18">
        <v>0.29029991404688121</v>
      </c>
      <c r="E13" s="18">
        <v>0.32202095027066779</v>
      </c>
      <c r="G13" s="18">
        <v>0.31157904128519398</v>
      </c>
      <c r="H13" s="18">
        <v>0.28642677990714538</v>
      </c>
      <c r="J13" s="18">
        <v>0.18830482987389269</v>
      </c>
      <c r="K13" s="18">
        <v>0.2783342975718881</v>
      </c>
      <c r="L13" s="18">
        <v>0.28377753543515361</v>
      </c>
      <c r="M13" s="18">
        <v>0.30506542618973731</v>
      </c>
      <c r="N13" s="18">
        <v>0.2400702422854247</v>
      </c>
      <c r="O13" s="18">
        <v>0.19732364277814851</v>
      </c>
      <c r="P13" s="18">
        <v>0.33158114967982161</v>
      </c>
      <c r="Q13" s="18">
        <v>0.46399483121053958</v>
      </c>
      <c r="R13" s="18">
        <v>0.24806108987816031</v>
      </c>
      <c r="S13" s="18">
        <v>0.37340025523034148</v>
      </c>
      <c r="T13" s="18">
        <v>0.4968370838036032</v>
      </c>
      <c r="U13" s="18">
        <v>0.42204029967238182</v>
      </c>
      <c r="W13" s="18">
        <v>0.25456246373722757</v>
      </c>
      <c r="X13" s="18">
        <v>0.26483652267252478</v>
      </c>
      <c r="Y13" s="18">
        <v>0.33352618660765021</v>
      </c>
      <c r="Z13" s="18">
        <v>0.44857568562560679</v>
      </c>
      <c r="AA13" s="18">
        <v>0.36153428428106849</v>
      </c>
      <c r="AB13" s="18">
        <v>0.47602086595070031</v>
      </c>
      <c r="AC13" s="18">
        <v>0.30103431413140541</v>
      </c>
      <c r="AD13" s="18">
        <v>0.2166108411134009</v>
      </c>
      <c r="AE13" s="18">
        <v>0.51985584690276931</v>
      </c>
      <c r="AG13" s="18">
        <v>0.30098742809699741</v>
      </c>
      <c r="AH13" s="18">
        <v>0.42403028044256841</v>
      </c>
    </row>
    <row r="14" spans="2:36" ht="19" customHeight="1" x14ac:dyDescent="0.35">
      <c r="B14" s="20" t="s">
        <v>66</v>
      </c>
      <c r="C14" s="18">
        <v>1.108714355749638E-2</v>
      </c>
      <c r="D14" s="18">
        <v>1.21082166623304E-2</v>
      </c>
      <c r="E14" s="18">
        <v>1.0146033639254671E-2</v>
      </c>
      <c r="G14" s="18">
        <v>1.525051568757419E-2</v>
      </c>
      <c r="H14" s="18">
        <v>0</v>
      </c>
      <c r="J14" s="18">
        <v>4.5942894112154638E-2</v>
      </c>
      <c r="K14" s="18">
        <v>2.756827031833127E-2</v>
      </c>
      <c r="L14" s="18">
        <v>9.3281152303350597E-3</v>
      </c>
      <c r="M14" s="18">
        <v>0</v>
      </c>
      <c r="N14" s="18">
        <v>0</v>
      </c>
      <c r="O14" s="18">
        <v>3.0774837008791269E-2</v>
      </c>
      <c r="P14" s="18">
        <v>0</v>
      </c>
      <c r="Q14" s="18">
        <v>0</v>
      </c>
      <c r="R14" s="18">
        <v>0</v>
      </c>
      <c r="S14" s="18">
        <v>0</v>
      </c>
      <c r="T14" s="18">
        <v>0</v>
      </c>
      <c r="U14" s="18">
        <v>0</v>
      </c>
      <c r="W14" s="18">
        <v>1.420786491260788E-2</v>
      </c>
      <c r="X14" s="18">
        <v>1.1342465020017021E-2</v>
      </c>
      <c r="Y14" s="18">
        <v>1.9237780575070761E-2</v>
      </c>
      <c r="Z14" s="18">
        <v>0</v>
      </c>
      <c r="AA14" s="18">
        <v>0</v>
      </c>
      <c r="AB14" s="18">
        <v>0</v>
      </c>
      <c r="AC14" s="18">
        <v>0</v>
      </c>
      <c r="AD14" s="18">
        <v>0</v>
      </c>
      <c r="AE14" s="18">
        <v>0</v>
      </c>
      <c r="AG14" s="18">
        <v>1.149263082464296E-2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117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199</v>
      </c>
      <c r="D7" s="25">
        <v>83</v>
      </c>
      <c r="E7" s="25">
        <v>114</v>
      </c>
      <c r="G7" s="25">
        <v>175</v>
      </c>
      <c r="H7" s="25">
        <v>24</v>
      </c>
      <c r="J7" s="25">
        <v>18</v>
      </c>
      <c r="K7" s="25">
        <v>17</v>
      </c>
      <c r="L7" s="25">
        <v>29</v>
      </c>
      <c r="M7" s="25">
        <v>23</v>
      </c>
      <c r="N7" s="25">
        <v>10</v>
      </c>
      <c r="O7" s="25">
        <v>24</v>
      </c>
      <c r="P7" s="25">
        <v>28</v>
      </c>
      <c r="Q7" s="25">
        <v>15</v>
      </c>
      <c r="R7" s="25">
        <v>17</v>
      </c>
      <c r="S7" s="25">
        <v>5</v>
      </c>
      <c r="T7" s="25">
        <v>8</v>
      </c>
      <c r="U7" s="25">
        <v>5</v>
      </c>
      <c r="W7" s="25">
        <v>146</v>
      </c>
      <c r="X7" s="25">
        <v>31</v>
      </c>
      <c r="Y7" s="25">
        <v>8</v>
      </c>
      <c r="Z7" s="25">
        <v>7</v>
      </c>
      <c r="AA7" s="25">
        <v>1</v>
      </c>
      <c r="AB7" s="25">
        <v>2</v>
      </c>
      <c r="AC7" s="25">
        <v>1</v>
      </c>
      <c r="AD7" s="25">
        <v>2</v>
      </c>
      <c r="AE7" s="25">
        <v>1</v>
      </c>
      <c r="AG7" s="25">
        <v>196</v>
      </c>
      <c r="AH7" s="25">
        <v>3</v>
      </c>
    </row>
    <row r="8" spans="2:36" x14ac:dyDescent="0.35">
      <c r="B8" s="7" t="s">
        <v>60</v>
      </c>
      <c r="C8" s="13">
        <v>207</v>
      </c>
      <c r="D8" s="13">
        <v>85</v>
      </c>
      <c r="E8" s="13">
        <v>120</v>
      </c>
      <c r="G8" s="13">
        <v>182</v>
      </c>
      <c r="H8" s="13">
        <v>25</v>
      </c>
      <c r="J8" s="13">
        <v>14</v>
      </c>
      <c r="K8" s="13">
        <v>25</v>
      </c>
      <c r="L8" s="13">
        <v>26</v>
      </c>
      <c r="M8" s="13">
        <v>19</v>
      </c>
      <c r="N8" s="13">
        <v>8</v>
      </c>
      <c r="O8" s="13">
        <v>31</v>
      </c>
      <c r="P8" s="13">
        <v>37</v>
      </c>
      <c r="Q8" s="13">
        <v>14</v>
      </c>
      <c r="R8" s="13">
        <v>15</v>
      </c>
      <c r="S8" s="13">
        <v>4</v>
      </c>
      <c r="T8" s="13">
        <v>9</v>
      </c>
      <c r="U8" s="13">
        <v>6</v>
      </c>
      <c r="W8" s="13">
        <v>148</v>
      </c>
      <c r="X8" s="13">
        <v>40</v>
      </c>
      <c r="Y8" s="13">
        <v>9</v>
      </c>
      <c r="Z8" s="13">
        <v>6</v>
      </c>
      <c r="AA8" s="13">
        <v>1</v>
      </c>
      <c r="AB8" s="13">
        <v>2</v>
      </c>
      <c r="AC8" s="13">
        <v>1</v>
      </c>
      <c r="AD8" s="13">
        <v>1</v>
      </c>
      <c r="AE8" s="13">
        <v>1</v>
      </c>
      <c r="AG8" s="13">
        <v>205</v>
      </c>
      <c r="AH8" s="13">
        <v>2</v>
      </c>
    </row>
    <row r="9" spans="2:36" ht="32.15" customHeight="1" x14ac:dyDescent="0.35">
      <c r="B9" s="20" t="s">
        <v>119</v>
      </c>
      <c r="C9" s="18">
        <v>0.1331512816991002</v>
      </c>
      <c r="D9" s="18">
        <v>0.1208648178571948</v>
      </c>
      <c r="E9" s="18">
        <v>0.14405499804997809</v>
      </c>
      <c r="G9" s="18">
        <v>0.12783761901594681</v>
      </c>
      <c r="H9" s="18">
        <v>0.17181802046050121</v>
      </c>
      <c r="J9" s="18">
        <v>0</v>
      </c>
      <c r="K9" s="18">
        <v>5.7157882176831439E-2</v>
      </c>
      <c r="L9" s="18">
        <v>0.23166407963088029</v>
      </c>
      <c r="M9" s="18">
        <v>0.1277337012218478</v>
      </c>
      <c r="N9" s="18">
        <v>0.28700546074371142</v>
      </c>
      <c r="O9" s="18">
        <v>8.9350610905173725E-2</v>
      </c>
      <c r="P9" s="18">
        <v>0.10174251219919921</v>
      </c>
      <c r="Q9" s="18">
        <v>0.2075015013897834</v>
      </c>
      <c r="R9" s="18">
        <v>0.10811307606896831</v>
      </c>
      <c r="S9" s="18">
        <v>0.56549599904513059</v>
      </c>
      <c r="T9" s="18">
        <v>0.1143759119223495</v>
      </c>
      <c r="U9" s="18">
        <v>0.1905596775217753</v>
      </c>
      <c r="W9" s="18">
        <v>0.1233445094749174</v>
      </c>
      <c r="X9" s="18">
        <v>0.1162217053982655</v>
      </c>
      <c r="Y9" s="18">
        <v>0.12045999069813421</v>
      </c>
      <c r="Z9" s="18">
        <v>0.26399563332078801</v>
      </c>
      <c r="AA9" s="18">
        <v>1</v>
      </c>
      <c r="AB9" s="18">
        <v>0.47440865000268662</v>
      </c>
      <c r="AC9" s="18">
        <v>0</v>
      </c>
      <c r="AD9" s="18">
        <v>0.51567883490887401</v>
      </c>
      <c r="AE9" s="18">
        <v>0</v>
      </c>
      <c r="AG9" s="18">
        <v>0.13128941803928421</v>
      </c>
      <c r="AH9" s="18">
        <v>0.34741728881647738</v>
      </c>
    </row>
    <row r="10" spans="2:36" ht="32.15" customHeight="1" x14ac:dyDescent="0.35">
      <c r="B10" s="20" t="s">
        <v>120</v>
      </c>
      <c r="C10" s="18">
        <v>0.33275371011229121</v>
      </c>
      <c r="D10" s="18">
        <v>0.38656860141101212</v>
      </c>
      <c r="E10" s="18">
        <v>0.3003000050613524</v>
      </c>
      <c r="G10" s="18">
        <v>0.32459035170273343</v>
      </c>
      <c r="H10" s="18">
        <v>0.39215726390557221</v>
      </c>
      <c r="J10" s="18">
        <v>0.34994300689554891</v>
      </c>
      <c r="K10" s="18">
        <v>0.35710529455792128</v>
      </c>
      <c r="L10" s="18">
        <v>0.25420396074435619</v>
      </c>
      <c r="M10" s="18">
        <v>0.26211179983918792</v>
      </c>
      <c r="N10" s="18">
        <v>0.5162439702641094</v>
      </c>
      <c r="O10" s="18">
        <v>0.53318806802479979</v>
      </c>
      <c r="P10" s="18">
        <v>0.32202860975564451</v>
      </c>
      <c r="Q10" s="18">
        <v>0.33528516860368968</v>
      </c>
      <c r="R10" s="18">
        <v>0.18399051823688689</v>
      </c>
      <c r="S10" s="18">
        <v>0</v>
      </c>
      <c r="T10" s="18">
        <v>0.14270681346275091</v>
      </c>
      <c r="U10" s="18">
        <v>0.42832096743467418</v>
      </c>
      <c r="W10" s="18">
        <v>0.31952906436394279</v>
      </c>
      <c r="X10" s="18">
        <v>0.35728794151622251</v>
      </c>
      <c r="Y10" s="18">
        <v>0.54660919465784585</v>
      </c>
      <c r="Z10" s="18">
        <v>0.33145652149046118</v>
      </c>
      <c r="AA10" s="18">
        <v>0</v>
      </c>
      <c r="AB10" s="18">
        <v>0</v>
      </c>
      <c r="AC10" s="18">
        <v>1</v>
      </c>
      <c r="AD10" s="18">
        <v>0</v>
      </c>
      <c r="AE10" s="18">
        <v>0</v>
      </c>
      <c r="AG10" s="18">
        <v>0.3356451722198931</v>
      </c>
      <c r="AH10" s="18">
        <v>0</v>
      </c>
    </row>
    <row r="11" spans="2:36" ht="32.15" customHeight="1" x14ac:dyDescent="0.35">
      <c r="B11" s="20" t="s">
        <v>121</v>
      </c>
      <c r="C11" s="18">
        <v>0.51443224480900318</v>
      </c>
      <c r="D11" s="18">
        <v>0.48251372251302649</v>
      </c>
      <c r="E11" s="18">
        <v>0.52886545845390731</v>
      </c>
      <c r="G11" s="18">
        <v>0.53297197246283834</v>
      </c>
      <c r="H11" s="18">
        <v>0.37952138413823627</v>
      </c>
      <c r="J11" s="18">
        <v>0.59329556284165375</v>
      </c>
      <c r="K11" s="18">
        <v>0.52857894108841574</v>
      </c>
      <c r="L11" s="18">
        <v>0.48130221818500729</v>
      </c>
      <c r="M11" s="18">
        <v>0.55703005700941899</v>
      </c>
      <c r="N11" s="18">
        <v>0.19675056899217919</v>
      </c>
      <c r="O11" s="18">
        <v>0.37746132107002639</v>
      </c>
      <c r="P11" s="18">
        <v>0.57622887804515621</v>
      </c>
      <c r="Q11" s="18">
        <v>0.4572133300065267</v>
      </c>
      <c r="R11" s="18">
        <v>0.7078964056941448</v>
      </c>
      <c r="S11" s="18">
        <v>0.43450400095486952</v>
      </c>
      <c r="T11" s="18">
        <v>0.74291727461489965</v>
      </c>
      <c r="U11" s="18">
        <v>0.3811193550435506</v>
      </c>
      <c r="W11" s="18">
        <v>0.5364179224151332</v>
      </c>
      <c r="X11" s="18">
        <v>0.52649035308551162</v>
      </c>
      <c r="Y11" s="18">
        <v>0.21944267648459229</v>
      </c>
      <c r="Z11" s="18">
        <v>0.40454784518875081</v>
      </c>
      <c r="AA11" s="18">
        <v>0</v>
      </c>
      <c r="AB11" s="18">
        <v>0.5255913499973135</v>
      </c>
      <c r="AC11" s="18">
        <v>0</v>
      </c>
      <c r="AD11" s="18">
        <v>0.4843211650911261</v>
      </c>
      <c r="AE11" s="18">
        <v>1</v>
      </c>
      <c r="AG11" s="18">
        <v>0.51323178685307358</v>
      </c>
      <c r="AH11" s="18">
        <v>0.65258271118352273</v>
      </c>
    </row>
    <row r="12" spans="2:36" ht="19" customHeight="1" x14ac:dyDescent="0.35">
      <c r="B12" s="20" t="s">
        <v>66</v>
      </c>
      <c r="C12" s="18">
        <v>1.9662763379605451E-2</v>
      </c>
      <c r="D12" s="18">
        <v>1.0052858218766669E-2</v>
      </c>
      <c r="E12" s="18">
        <v>2.6779538434762301E-2</v>
      </c>
      <c r="G12" s="18">
        <v>1.460005681848147E-2</v>
      </c>
      <c r="H12" s="18">
        <v>5.6503331495690333E-2</v>
      </c>
      <c r="J12" s="18">
        <v>5.6761430262797161E-2</v>
      </c>
      <c r="K12" s="18">
        <v>5.7157882176831439E-2</v>
      </c>
      <c r="L12" s="18">
        <v>3.2829741439755908E-2</v>
      </c>
      <c r="M12" s="18">
        <v>5.3124441929545442E-2</v>
      </c>
      <c r="N12" s="18">
        <v>0</v>
      </c>
      <c r="O12" s="18">
        <v>0</v>
      </c>
      <c r="P12" s="18">
        <v>0</v>
      </c>
      <c r="Q12" s="18">
        <v>0</v>
      </c>
      <c r="R12" s="18">
        <v>0</v>
      </c>
      <c r="S12" s="18">
        <v>0</v>
      </c>
      <c r="T12" s="18">
        <v>0</v>
      </c>
      <c r="U12" s="18">
        <v>0</v>
      </c>
      <c r="W12" s="18">
        <v>2.0708503746006839E-2</v>
      </c>
      <c r="X12" s="18">
        <v>0</v>
      </c>
      <c r="Y12" s="18">
        <v>0.11348813815942781</v>
      </c>
      <c r="Z12" s="18">
        <v>0</v>
      </c>
      <c r="AA12" s="18">
        <v>0</v>
      </c>
      <c r="AB12" s="18">
        <v>0</v>
      </c>
      <c r="AC12" s="18">
        <v>0</v>
      </c>
      <c r="AD12" s="18">
        <v>0</v>
      </c>
      <c r="AE12" s="18">
        <v>0</v>
      </c>
      <c r="AG12" s="18">
        <v>1.9833622887749439E-2</v>
      </c>
      <c r="AH12" s="18">
        <v>0</v>
      </c>
    </row>
    <row r="14" spans="2:36" x14ac:dyDescent="0.35">
      <c r="B14" s="22" t="s">
        <v>20</v>
      </c>
    </row>
    <row r="15" spans="2:36" x14ac:dyDescent="0.35">
      <c r="B15" t="s">
        <v>380</v>
      </c>
    </row>
    <row r="16" spans="2:36" x14ac:dyDescent="0.35">
      <c r="B16"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F17"/>
  <sheetViews>
    <sheetView showGridLines="0" workbookViewId="0">
      <selection activeCell="B17" sqref="B17"/>
    </sheetView>
  </sheetViews>
  <sheetFormatPr defaultRowHeight="14.5" x14ac:dyDescent="0.35"/>
  <cols>
    <col min="1" max="1" width="5" customWidth="1"/>
    <col min="2" max="2" width="25" customWidth="1"/>
    <col min="3" max="6" width="20" customWidth="1"/>
  </cols>
  <sheetData>
    <row r="2" spans="2:6" ht="40" customHeight="1" x14ac:dyDescent="0.35">
      <c r="D2" s="19" t="s">
        <v>396</v>
      </c>
    </row>
    <row r="6" spans="2:6" ht="60" customHeight="1" x14ac:dyDescent="0.35">
      <c r="C6" s="21" t="s">
        <v>397</v>
      </c>
      <c r="D6" s="21" t="s">
        <v>398</v>
      </c>
      <c r="E6" s="21" t="s">
        <v>399</v>
      </c>
      <c r="F6" s="21" t="s">
        <v>400</v>
      </c>
    </row>
    <row r="7" spans="2:6" x14ac:dyDescent="0.35">
      <c r="B7" s="20" t="s">
        <v>123</v>
      </c>
      <c r="C7" s="18">
        <v>0.31151359225958408</v>
      </c>
      <c r="D7" s="18">
        <v>0.24583526893260699</v>
      </c>
      <c r="E7" s="18">
        <v>0.26078524246534979</v>
      </c>
      <c r="F7" s="18">
        <v>0.30894748377899139</v>
      </c>
    </row>
    <row r="8" spans="2:6" x14ac:dyDescent="0.35">
      <c r="B8" s="20" t="s">
        <v>124</v>
      </c>
      <c r="C8" s="18">
        <v>0.25516298064001958</v>
      </c>
      <c r="D8" s="18">
        <v>0.28241985988091362</v>
      </c>
      <c r="E8" s="18">
        <v>0.26497041415929379</v>
      </c>
      <c r="F8" s="18">
        <v>0.25076020311045089</v>
      </c>
    </row>
    <row r="9" spans="2:6" x14ac:dyDescent="0.35">
      <c r="B9" s="20" t="s">
        <v>125</v>
      </c>
      <c r="C9" s="18">
        <v>0.36160666991277918</v>
      </c>
      <c r="D9" s="18">
        <v>0.36331187063320269</v>
      </c>
      <c r="E9" s="18">
        <v>0.35000529586365908</v>
      </c>
      <c r="F9" s="18">
        <v>0.32855881284646682</v>
      </c>
    </row>
    <row r="10" spans="2:6" x14ac:dyDescent="0.35">
      <c r="B10" s="20" t="s">
        <v>66</v>
      </c>
      <c r="C10" s="18">
        <v>7.1716757187616886E-2</v>
      </c>
      <c r="D10" s="18">
        <v>0.1084330005532767</v>
      </c>
      <c r="E10" s="18">
        <v>0.1242390475116974</v>
      </c>
      <c r="F10" s="18">
        <v>0.1117335002640908</v>
      </c>
    </row>
    <row r="13" spans="2:6" x14ac:dyDescent="0.35">
      <c r="B13" t="s">
        <v>380</v>
      </c>
    </row>
    <row r="14" spans="2:6" x14ac:dyDescent="0.35">
      <c r="B14" t="s">
        <v>11</v>
      </c>
    </row>
    <row r="17" spans="2:2" x14ac:dyDescent="0.35">
      <c r="B17" t="str">
        <f>HYPERLINK("#Contents!A1", "Return to Contents")</f>
        <v>Return to Contents</v>
      </c>
    </row>
  </sheetData>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122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199</v>
      </c>
      <c r="D7" s="25">
        <v>83</v>
      </c>
      <c r="E7" s="25">
        <v>114</v>
      </c>
      <c r="G7" s="25">
        <v>175</v>
      </c>
      <c r="H7" s="25">
        <v>24</v>
      </c>
      <c r="J7" s="25">
        <v>18</v>
      </c>
      <c r="K7" s="25">
        <v>17</v>
      </c>
      <c r="L7" s="25">
        <v>29</v>
      </c>
      <c r="M7" s="25">
        <v>23</v>
      </c>
      <c r="N7" s="25">
        <v>10</v>
      </c>
      <c r="O7" s="25">
        <v>24</v>
      </c>
      <c r="P7" s="25">
        <v>28</v>
      </c>
      <c r="Q7" s="25">
        <v>15</v>
      </c>
      <c r="R7" s="25">
        <v>17</v>
      </c>
      <c r="S7" s="25">
        <v>5</v>
      </c>
      <c r="T7" s="25">
        <v>8</v>
      </c>
      <c r="U7" s="25">
        <v>5</v>
      </c>
      <c r="W7" s="25">
        <v>146</v>
      </c>
      <c r="X7" s="25">
        <v>31</v>
      </c>
      <c r="Y7" s="25">
        <v>8</v>
      </c>
      <c r="Z7" s="25">
        <v>7</v>
      </c>
      <c r="AA7" s="25">
        <v>1</v>
      </c>
      <c r="AB7" s="25">
        <v>2</v>
      </c>
      <c r="AC7" s="25">
        <v>1</v>
      </c>
      <c r="AD7" s="25">
        <v>2</v>
      </c>
      <c r="AE7" s="25">
        <v>1</v>
      </c>
      <c r="AG7" s="25">
        <v>196</v>
      </c>
      <c r="AH7" s="25">
        <v>3</v>
      </c>
    </row>
    <row r="8" spans="2:36" x14ac:dyDescent="0.35">
      <c r="B8" s="7" t="s">
        <v>60</v>
      </c>
      <c r="C8" s="13">
        <v>207</v>
      </c>
      <c r="D8" s="13">
        <v>85</v>
      </c>
      <c r="E8" s="13">
        <v>120</v>
      </c>
      <c r="G8" s="13">
        <v>182</v>
      </c>
      <c r="H8" s="13">
        <v>25</v>
      </c>
      <c r="J8" s="13">
        <v>14</v>
      </c>
      <c r="K8" s="13">
        <v>25</v>
      </c>
      <c r="L8" s="13">
        <v>26</v>
      </c>
      <c r="M8" s="13">
        <v>19</v>
      </c>
      <c r="N8" s="13">
        <v>8</v>
      </c>
      <c r="O8" s="13">
        <v>31</v>
      </c>
      <c r="P8" s="13">
        <v>37</v>
      </c>
      <c r="Q8" s="13">
        <v>14</v>
      </c>
      <c r="R8" s="13">
        <v>15</v>
      </c>
      <c r="S8" s="13">
        <v>4</v>
      </c>
      <c r="T8" s="13">
        <v>9</v>
      </c>
      <c r="U8" s="13">
        <v>6</v>
      </c>
      <c r="W8" s="13">
        <v>148</v>
      </c>
      <c r="X8" s="13">
        <v>40</v>
      </c>
      <c r="Y8" s="13">
        <v>9</v>
      </c>
      <c r="Z8" s="13">
        <v>6</v>
      </c>
      <c r="AA8" s="13">
        <v>1</v>
      </c>
      <c r="AB8" s="13">
        <v>2</v>
      </c>
      <c r="AC8" s="13">
        <v>1</v>
      </c>
      <c r="AD8" s="13">
        <v>1</v>
      </c>
      <c r="AE8" s="13">
        <v>1</v>
      </c>
      <c r="AG8" s="13">
        <v>205</v>
      </c>
      <c r="AH8" s="13">
        <v>2</v>
      </c>
    </row>
    <row r="9" spans="2:36" ht="19" customHeight="1" x14ac:dyDescent="0.35">
      <c r="B9" s="20" t="s">
        <v>123</v>
      </c>
      <c r="C9" s="18">
        <v>0.31151359225958408</v>
      </c>
      <c r="D9" s="18">
        <v>0.26605632315594008</v>
      </c>
      <c r="E9" s="18">
        <v>0.34882870478862132</v>
      </c>
      <c r="G9" s="18">
        <v>0.31763634334118362</v>
      </c>
      <c r="H9" s="18">
        <v>0.26695923668788368</v>
      </c>
      <c r="J9" s="18">
        <v>0.28380715131398582</v>
      </c>
      <c r="K9" s="18">
        <v>0.2427895302042585</v>
      </c>
      <c r="L9" s="18">
        <v>0.33612729073457798</v>
      </c>
      <c r="M9" s="18">
        <v>0.26601394396595851</v>
      </c>
      <c r="N9" s="18">
        <v>0.60649886201564152</v>
      </c>
      <c r="O9" s="18">
        <v>0.33770930121809062</v>
      </c>
      <c r="P9" s="18">
        <v>0.32202860975564451</v>
      </c>
      <c r="Q9" s="18">
        <v>0.19167550082085949</v>
      </c>
      <c r="R9" s="18">
        <v>0.23545103276912671</v>
      </c>
      <c r="S9" s="18">
        <v>0.78274799952256524</v>
      </c>
      <c r="T9" s="18">
        <v>0.37145863730744982</v>
      </c>
      <c r="U9" s="18">
        <v>0.1905596775217753</v>
      </c>
      <c r="W9" s="18">
        <v>0.29561233168807971</v>
      </c>
      <c r="X9" s="18">
        <v>0.43344595361039928</v>
      </c>
      <c r="Y9" s="18">
        <v>0.2374500838337574</v>
      </c>
      <c r="Z9" s="18">
        <v>0.1237344277569942</v>
      </c>
      <c r="AA9" s="18">
        <v>0</v>
      </c>
      <c r="AB9" s="18">
        <v>0.47440865000268662</v>
      </c>
      <c r="AC9" s="18">
        <v>0</v>
      </c>
      <c r="AD9" s="18">
        <v>0</v>
      </c>
      <c r="AE9" s="18">
        <v>0</v>
      </c>
      <c r="AG9" s="18">
        <v>0.31422048844330391</v>
      </c>
      <c r="AH9" s="18">
        <v>0</v>
      </c>
    </row>
    <row r="10" spans="2:36" ht="19" customHeight="1" x14ac:dyDescent="0.35">
      <c r="B10" s="20" t="s">
        <v>124</v>
      </c>
      <c r="C10" s="18">
        <v>0.25516298064001958</v>
      </c>
      <c r="D10" s="18">
        <v>0.28346193490379001</v>
      </c>
      <c r="E10" s="18">
        <v>0.23317231470968949</v>
      </c>
      <c r="G10" s="18">
        <v>0.2296754604005129</v>
      </c>
      <c r="H10" s="18">
        <v>0.44063190208688641</v>
      </c>
      <c r="J10" s="18">
        <v>0.43238569737202831</v>
      </c>
      <c r="K10" s="18">
        <v>0.2427895302042585</v>
      </c>
      <c r="L10" s="18">
        <v>9.4923122954141875E-2</v>
      </c>
      <c r="M10" s="18">
        <v>0.30117510534271158</v>
      </c>
      <c r="N10" s="18">
        <v>9.8375284496089621E-2</v>
      </c>
      <c r="O10" s="18">
        <v>0.36433341741575448</v>
      </c>
      <c r="P10" s="18">
        <v>0.17797139024435549</v>
      </c>
      <c r="Q10" s="18">
        <v>0.39332149639957359</v>
      </c>
      <c r="R10" s="18">
        <v>0.2406430797736154</v>
      </c>
      <c r="S10" s="18">
        <v>0</v>
      </c>
      <c r="T10" s="18">
        <v>0.25708272538510041</v>
      </c>
      <c r="U10" s="18">
        <v>0.42832096743467418</v>
      </c>
      <c r="W10" s="18">
        <v>0.22467963401894259</v>
      </c>
      <c r="X10" s="18">
        <v>0.2350794203488506</v>
      </c>
      <c r="Y10" s="18">
        <v>0.39811695368424432</v>
      </c>
      <c r="Z10" s="18">
        <v>0.46359984130293969</v>
      </c>
      <c r="AA10" s="18">
        <v>1</v>
      </c>
      <c r="AB10" s="18">
        <v>0.5255913499973135</v>
      </c>
      <c r="AC10" s="18">
        <v>1</v>
      </c>
      <c r="AD10" s="18">
        <v>1</v>
      </c>
      <c r="AE10" s="18">
        <v>1</v>
      </c>
      <c r="AG10" s="18">
        <v>0.24869072217266339</v>
      </c>
      <c r="AH10" s="18">
        <v>1</v>
      </c>
    </row>
    <row r="11" spans="2:36" ht="19" customHeight="1" x14ac:dyDescent="0.35">
      <c r="B11" s="20" t="s">
        <v>125</v>
      </c>
      <c r="C11" s="18">
        <v>0.36160666991277918</v>
      </c>
      <c r="D11" s="18">
        <v>0.36307579242142118</v>
      </c>
      <c r="E11" s="18">
        <v>0.35616641709752711</v>
      </c>
      <c r="G11" s="18">
        <v>0.38606827228117818</v>
      </c>
      <c r="H11" s="18">
        <v>0.1836032013330175</v>
      </c>
      <c r="J11" s="18">
        <v>0.1702842907883915</v>
      </c>
      <c r="K11" s="18">
        <v>0.34294729306098859</v>
      </c>
      <c r="L11" s="18">
        <v>0.39937888819478568</v>
      </c>
      <c r="M11" s="18">
        <v>0.39023305028404742</v>
      </c>
      <c r="N11" s="18">
        <v>9.8375284496089621E-2</v>
      </c>
      <c r="O11" s="18">
        <v>0.29795728136615479</v>
      </c>
      <c r="P11" s="18">
        <v>0.46608582926693359</v>
      </c>
      <c r="Q11" s="18">
        <v>0.41500300277956681</v>
      </c>
      <c r="R11" s="18">
        <v>0.45322049229382799</v>
      </c>
      <c r="S11" s="18">
        <v>0.2172520004774347</v>
      </c>
      <c r="T11" s="18">
        <v>0.37145863730744982</v>
      </c>
      <c r="U11" s="18">
        <v>0.3811193550435506</v>
      </c>
      <c r="W11" s="18">
        <v>0.39893338287187619</v>
      </c>
      <c r="X11" s="18">
        <v>0.27846319299656891</v>
      </c>
      <c r="Y11" s="18">
        <v>0.36443296248199852</v>
      </c>
      <c r="Z11" s="18">
        <v>0.27240452537627241</v>
      </c>
      <c r="AA11" s="18">
        <v>0</v>
      </c>
      <c r="AB11" s="18">
        <v>0</v>
      </c>
      <c r="AC11" s="18">
        <v>0</v>
      </c>
      <c r="AD11" s="18">
        <v>0</v>
      </c>
      <c r="AE11" s="18">
        <v>0</v>
      </c>
      <c r="AG11" s="18">
        <v>0.36474884970562388</v>
      </c>
      <c r="AH11" s="18">
        <v>0</v>
      </c>
    </row>
    <row r="12" spans="2:36" ht="19" customHeight="1" x14ac:dyDescent="0.35">
      <c r="B12" s="20" t="s">
        <v>66</v>
      </c>
      <c r="C12" s="18">
        <v>7.1716757187616886E-2</v>
      </c>
      <c r="D12" s="18">
        <v>8.7405949518848808E-2</v>
      </c>
      <c r="E12" s="18">
        <v>6.1832563404162183E-2</v>
      </c>
      <c r="G12" s="18">
        <v>6.6619923977125156E-2</v>
      </c>
      <c r="H12" s="18">
        <v>0.10880565989221221</v>
      </c>
      <c r="J12" s="18">
        <v>0.11352286052559429</v>
      </c>
      <c r="K12" s="18">
        <v>0.17147364653049429</v>
      </c>
      <c r="L12" s="18">
        <v>0.16957069811649431</v>
      </c>
      <c r="M12" s="18">
        <v>4.2577900407282612E-2</v>
      </c>
      <c r="N12" s="18">
        <v>0.19675056899217919</v>
      </c>
      <c r="O12" s="18">
        <v>0</v>
      </c>
      <c r="P12" s="18">
        <v>3.39141707330664E-2</v>
      </c>
      <c r="Q12" s="18">
        <v>0</v>
      </c>
      <c r="R12" s="18">
        <v>7.0685395163429907E-2</v>
      </c>
      <c r="S12" s="18">
        <v>0</v>
      </c>
      <c r="T12" s="18">
        <v>0</v>
      </c>
      <c r="U12" s="18">
        <v>0</v>
      </c>
      <c r="W12" s="18">
        <v>8.0774651421101573E-2</v>
      </c>
      <c r="X12" s="18">
        <v>5.3011433044180732E-2</v>
      </c>
      <c r="Y12" s="18">
        <v>0</v>
      </c>
      <c r="Z12" s="18">
        <v>0.14026120556379379</v>
      </c>
      <c r="AA12" s="18">
        <v>0</v>
      </c>
      <c r="AB12" s="18">
        <v>0</v>
      </c>
      <c r="AC12" s="18">
        <v>0</v>
      </c>
      <c r="AD12" s="18">
        <v>0</v>
      </c>
      <c r="AE12" s="18">
        <v>0</v>
      </c>
      <c r="AG12" s="18">
        <v>7.233993967840896E-2</v>
      </c>
      <c r="AH12" s="18">
        <v>0</v>
      </c>
    </row>
    <row r="14" spans="2:36" x14ac:dyDescent="0.35">
      <c r="B14" s="22" t="s">
        <v>20</v>
      </c>
    </row>
    <row r="15" spans="2:36" x14ac:dyDescent="0.35">
      <c r="B15" t="s">
        <v>380</v>
      </c>
    </row>
    <row r="16" spans="2:36" x14ac:dyDescent="0.35">
      <c r="B16"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126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199</v>
      </c>
      <c r="D7" s="25">
        <v>83</v>
      </c>
      <c r="E7" s="25">
        <v>114</v>
      </c>
      <c r="G7" s="25">
        <v>175</v>
      </c>
      <c r="H7" s="25">
        <v>24</v>
      </c>
      <c r="J7" s="25">
        <v>18</v>
      </c>
      <c r="K7" s="25">
        <v>17</v>
      </c>
      <c r="L7" s="25">
        <v>29</v>
      </c>
      <c r="M7" s="25">
        <v>23</v>
      </c>
      <c r="N7" s="25">
        <v>10</v>
      </c>
      <c r="O7" s="25">
        <v>24</v>
      </c>
      <c r="P7" s="25">
        <v>28</v>
      </c>
      <c r="Q7" s="25">
        <v>15</v>
      </c>
      <c r="R7" s="25">
        <v>17</v>
      </c>
      <c r="S7" s="25">
        <v>5</v>
      </c>
      <c r="T7" s="25">
        <v>8</v>
      </c>
      <c r="U7" s="25">
        <v>5</v>
      </c>
      <c r="W7" s="25">
        <v>146</v>
      </c>
      <c r="X7" s="25">
        <v>31</v>
      </c>
      <c r="Y7" s="25">
        <v>8</v>
      </c>
      <c r="Z7" s="25">
        <v>7</v>
      </c>
      <c r="AA7" s="25">
        <v>1</v>
      </c>
      <c r="AB7" s="25">
        <v>2</v>
      </c>
      <c r="AC7" s="25">
        <v>1</v>
      </c>
      <c r="AD7" s="25">
        <v>2</v>
      </c>
      <c r="AE7" s="25">
        <v>1</v>
      </c>
      <c r="AG7" s="25">
        <v>196</v>
      </c>
      <c r="AH7" s="25">
        <v>3</v>
      </c>
    </row>
    <row r="8" spans="2:36" x14ac:dyDescent="0.35">
      <c r="B8" s="7" t="s">
        <v>60</v>
      </c>
      <c r="C8" s="13">
        <v>207</v>
      </c>
      <c r="D8" s="13">
        <v>85</v>
      </c>
      <c r="E8" s="13">
        <v>120</v>
      </c>
      <c r="G8" s="13">
        <v>182</v>
      </c>
      <c r="H8" s="13">
        <v>25</v>
      </c>
      <c r="J8" s="13">
        <v>14</v>
      </c>
      <c r="K8" s="13">
        <v>25</v>
      </c>
      <c r="L8" s="13">
        <v>26</v>
      </c>
      <c r="M8" s="13">
        <v>19</v>
      </c>
      <c r="N8" s="13">
        <v>8</v>
      </c>
      <c r="O8" s="13">
        <v>31</v>
      </c>
      <c r="P8" s="13">
        <v>37</v>
      </c>
      <c r="Q8" s="13">
        <v>14</v>
      </c>
      <c r="R8" s="13">
        <v>15</v>
      </c>
      <c r="S8" s="13">
        <v>4</v>
      </c>
      <c r="T8" s="13">
        <v>9</v>
      </c>
      <c r="U8" s="13">
        <v>6</v>
      </c>
      <c r="W8" s="13">
        <v>148</v>
      </c>
      <c r="X8" s="13">
        <v>40</v>
      </c>
      <c r="Y8" s="13">
        <v>9</v>
      </c>
      <c r="Z8" s="13">
        <v>6</v>
      </c>
      <c r="AA8" s="13">
        <v>1</v>
      </c>
      <c r="AB8" s="13">
        <v>2</v>
      </c>
      <c r="AC8" s="13">
        <v>1</v>
      </c>
      <c r="AD8" s="13">
        <v>1</v>
      </c>
      <c r="AE8" s="13">
        <v>1</v>
      </c>
      <c r="AG8" s="13">
        <v>205</v>
      </c>
      <c r="AH8" s="13">
        <v>2</v>
      </c>
    </row>
    <row r="9" spans="2:36" ht="19" customHeight="1" x14ac:dyDescent="0.35">
      <c r="B9" s="20" t="s">
        <v>123</v>
      </c>
      <c r="C9" s="18">
        <v>0.24583526893260699</v>
      </c>
      <c r="D9" s="18">
        <v>0.23921540642425049</v>
      </c>
      <c r="E9" s="18">
        <v>0.25461905494261028</v>
      </c>
      <c r="G9" s="18">
        <v>0.25074043489185521</v>
      </c>
      <c r="H9" s="18">
        <v>0.21014110051486179</v>
      </c>
      <c r="J9" s="18">
        <v>0.22704572105118859</v>
      </c>
      <c r="K9" s="18">
        <v>0.1143157643536629</v>
      </c>
      <c r="L9" s="18">
        <v>0.18041255430948949</v>
      </c>
      <c r="M9" s="18">
        <v>0.25859720493542898</v>
      </c>
      <c r="N9" s="18">
        <v>0.40974829302346227</v>
      </c>
      <c r="O9" s="18">
        <v>0.34755587241939279</v>
      </c>
      <c r="P9" s="18">
        <v>0.21188556097742189</v>
      </c>
      <c r="Q9" s="18">
        <v>0.25556733442781271</v>
      </c>
      <c r="R9" s="18">
        <v>0.113305123073457</v>
      </c>
      <c r="S9" s="18">
        <v>0.60862600023871738</v>
      </c>
      <c r="T9" s="18">
        <v>0.39978953884785118</v>
      </c>
      <c r="U9" s="18">
        <v>0.3811193550435506</v>
      </c>
      <c r="W9" s="18">
        <v>0.23112920950242971</v>
      </c>
      <c r="X9" s="18">
        <v>0.28006468445106159</v>
      </c>
      <c r="Y9" s="18">
        <v>0.38591026739367451</v>
      </c>
      <c r="Z9" s="18">
        <v>0.25587774756947268</v>
      </c>
      <c r="AA9" s="18">
        <v>0</v>
      </c>
      <c r="AB9" s="18">
        <v>0</v>
      </c>
      <c r="AC9" s="18">
        <v>1</v>
      </c>
      <c r="AD9" s="18">
        <v>0</v>
      </c>
      <c r="AE9" s="18">
        <v>0</v>
      </c>
      <c r="AG9" s="18">
        <v>0.24797145357376671</v>
      </c>
      <c r="AH9" s="18">
        <v>0</v>
      </c>
    </row>
    <row r="10" spans="2:36" ht="19" customHeight="1" x14ac:dyDescent="0.35">
      <c r="B10" s="20" t="s">
        <v>124</v>
      </c>
      <c r="C10" s="18">
        <v>0.28241985988091362</v>
      </c>
      <c r="D10" s="18">
        <v>0.26197826493020587</v>
      </c>
      <c r="E10" s="18">
        <v>0.30157831166912369</v>
      </c>
      <c r="G10" s="18">
        <v>0.26044652085111702</v>
      </c>
      <c r="H10" s="18">
        <v>0.44231660354786778</v>
      </c>
      <c r="J10" s="18">
        <v>0.33440292187099141</v>
      </c>
      <c r="K10" s="18">
        <v>0.29994741238108991</v>
      </c>
      <c r="L10" s="18">
        <v>0.34641715106085791</v>
      </c>
      <c r="M10" s="18">
        <v>0.35116974478052371</v>
      </c>
      <c r="N10" s="18">
        <v>0.19675056899217919</v>
      </c>
      <c r="O10" s="18">
        <v>0.40408543726769031</v>
      </c>
      <c r="P10" s="18">
        <v>0.20348502439839841</v>
      </c>
      <c r="Q10" s="18">
        <v>0.26553782918566732</v>
      </c>
      <c r="R10" s="18">
        <v>0.10811307606896831</v>
      </c>
      <c r="S10" s="18">
        <v>0.17412199928384789</v>
      </c>
      <c r="T10" s="18">
        <v>0.228751823844699</v>
      </c>
      <c r="U10" s="18">
        <v>0.1905596775217753</v>
      </c>
      <c r="W10" s="18">
        <v>0.28067390864326391</v>
      </c>
      <c r="X10" s="18">
        <v>0.24460849817748331</v>
      </c>
      <c r="Y10" s="18">
        <v>0.11348813815942781</v>
      </c>
      <c r="Z10" s="18">
        <v>0.6119789326180487</v>
      </c>
      <c r="AA10" s="18">
        <v>0</v>
      </c>
      <c r="AB10" s="18">
        <v>1</v>
      </c>
      <c r="AC10" s="18">
        <v>0</v>
      </c>
      <c r="AD10" s="18">
        <v>0.51567883490887401</v>
      </c>
      <c r="AE10" s="18">
        <v>1</v>
      </c>
      <c r="AG10" s="18">
        <v>0.27901975746520041</v>
      </c>
      <c r="AH10" s="18">
        <v>0.67370864440823863</v>
      </c>
    </row>
    <row r="11" spans="2:36" ht="19" customHeight="1" x14ac:dyDescent="0.35">
      <c r="B11" s="20" t="s">
        <v>125</v>
      </c>
      <c r="C11" s="18">
        <v>0.36331187063320269</v>
      </c>
      <c r="D11" s="18">
        <v>0.37707309833172231</v>
      </c>
      <c r="E11" s="18">
        <v>0.34921723133551419</v>
      </c>
      <c r="G11" s="18">
        <v>0.38031562341423802</v>
      </c>
      <c r="H11" s="18">
        <v>0.2395780723188633</v>
      </c>
      <c r="J11" s="18">
        <v>0.26826706628942842</v>
      </c>
      <c r="K11" s="18">
        <v>0.35710529455792128</v>
      </c>
      <c r="L11" s="18">
        <v>0.30359959651315821</v>
      </c>
      <c r="M11" s="18">
        <v>0.39023305028404742</v>
      </c>
      <c r="N11" s="18">
        <v>0.19675056899217919</v>
      </c>
      <c r="O11" s="18">
        <v>0.20860667046098111</v>
      </c>
      <c r="P11" s="18">
        <v>0.51680107315804691</v>
      </c>
      <c r="Q11" s="18">
        <v>0.33528516860368968</v>
      </c>
      <c r="R11" s="18">
        <v>0.59459128262068783</v>
      </c>
      <c r="S11" s="18">
        <v>0.2172520004774347</v>
      </c>
      <c r="T11" s="18">
        <v>0.37145863730744982</v>
      </c>
      <c r="U11" s="18">
        <v>0.42832096743467418</v>
      </c>
      <c r="W11" s="18">
        <v>0.36384354940039709</v>
      </c>
      <c r="X11" s="18">
        <v>0.39337915656751687</v>
      </c>
      <c r="Y11" s="18">
        <v>0.50060159444689778</v>
      </c>
      <c r="Z11" s="18">
        <v>0.13214331981247851</v>
      </c>
      <c r="AA11" s="18">
        <v>0</v>
      </c>
      <c r="AB11" s="18">
        <v>0</v>
      </c>
      <c r="AC11" s="18">
        <v>0</v>
      </c>
      <c r="AD11" s="18">
        <v>0.4843211650911261</v>
      </c>
      <c r="AE11" s="18">
        <v>0</v>
      </c>
      <c r="AG11" s="18">
        <v>0.36363356025887239</v>
      </c>
      <c r="AH11" s="18">
        <v>0.32629135559176142</v>
      </c>
    </row>
    <row r="12" spans="2:36" ht="19" customHeight="1" x14ac:dyDescent="0.35">
      <c r="B12" s="20" t="s">
        <v>66</v>
      </c>
      <c r="C12" s="18">
        <v>0.1084330005532767</v>
      </c>
      <c r="D12" s="18">
        <v>0.12173323031382149</v>
      </c>
      <c r="E12" s="18">
        <v>9.4585402052751885E-2</v>
      </c>
      <c r="G12" s="18">
        <v>0.1084974208427899</v>
      </c>
      <c r="H12" s="18">
        <v>0.10796422361840689</v>
      </c>
      <c r="J12" s="18">
        <v>0.1702842907883915</v>
      </c>
      <c r="K12" s="18">
        <v>0.22863152870732581</v>
      </c>
      <c r="L12" s="18">
        <v>0.16957069811649439</v>
      </c>
      <c r="M12" s="18">
        <v>0</v>
      </c>
      <c r="N12" s="18">
        <v>0.19675056899217919</v>
      </c>
      <c r="O12" s="18">
        <v>3.9752019851935813E-2</v>
      </c>
      <c r="P12" s="18">
        <v>6.7828341466132799E-2</v>
      </c>
      <c r="Q12" s="18">
        <v>0.14360966778283021</v>
      </c>
      <c r="R12" s="18">
        <v>0.18399051823688689</v>
      </c>
      <c r="S12" s="18">
        <v>0</v>
      </c>
      <c r="T12" s="18">
        <v>0</v>
      </c>
      <c r="U12" s="18">
        <v>0</v>
      </c>
      <c r="W12" s="18">
        <v>0.12435333245390939</v>
      </c>
      <c r="X12" s="18">
        <v>8.1947660803937838E-2</v>
      </c>
      <c r="Y12" s="18">
        <v>0</v>
      </c>
      <c r="Z12" s="18">
        <v>0</v>
      </c>
      <c r="AA12" s="18">
        <v>1</v>
      </c>
      <c r="AB12" s="18">
        <v>0</v>
      </c>
      <c r="AC12" s="18">
        <v>0</v>
      </c>
      <c r="AD12" s="18">
        <v>0</v>
      </c>
      <c r="AE12" s="18">
        <v>0</v>
      </c>
      <c r="AG12" s="18">
        <v>0.1093752287021607</v>
      </c>
      <c r="AH12" s="18">
        <v>0</v>
      </c>
    </row>
    <row r="14" spans="2:36" x14ac:dyDescent="0.35">
      <c r="B14" s="22" t="s">
        <v>20</v>
      </c>
    </row>
    <row r="15" spans="2:36" x14ac:dyDescent="0.35">
      <c r="B15" t="s">
        <v>380</v>
      </c>
    </row>
    <row r="16" spans="2:36" x14ac:dyDescent="0.35">
      <c r="B16"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127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199</v>
      </c>
      <c r="D7" s="25">
        <v>83</v>
      </c>
      <c r="E7" s="25">
        <v>114</v>
      </c>
      <c r="G7" s="25">
        <v>175</v>
      </c>
      <c r="H7" s="25">
        <v>24</v>
      </c>
      <c r="J7" s="25">
        <v>18</v>
      </c>
      <c r="K7" s="25">
        <v>17</v>
      </c>
      <c r="L7" s="25">
        <v>29</v>
      </c>
      <c r="M7" s="25">
        <v>23</v>
      </c>
      <c r="N7" s="25">
        <v>10</v>
      </c>
      <c r="O7" s="25">
        <v>24</v>
      </c>
      <c r="P7" s="25">
        <v>28</v>
      </c>
      <c r="Q7" s="25">
        <v>15</v>
      </c>
      <c r="R7" s="25">
        <v>17</v>
      </c>
      <c r="S7" s="25">
        <v>5</v>
      </c>
      <c r="T7" s="25">
        <v>8</v>
      </c>
      <c r="U7" s="25">
        <v>5</v>
      </c>
      <c r="W7" s="25">
        <v>146</v>
      </c>
      <c r="X7" s="25">
        <v>31</v>
      </c>
      <c r="Y7" s="25">
        <v>8</v>
      </c>
      <c r="Z7" s="25">
        <v>7</v>
      </c>
      <c r="AA7" s="25">
        <v>1</v>
      </c>
      <c r="AB7" s="25">
        <v>2</v>
      </c>
      <c r="AC7" s="25">
        <v>1</v>
      </c>
      <c r="AD7" s="25">
        <v>2</v>
      </c>
      <c r="AE7" s="25">
        <v>1</v>
      </c>
      <c r="AG7" s="25">
        <v>196</v>
      </c>
      <c r="AH7" s="25">
        <v>3</v>
      </c>
    </row>
    <row r="8" spans="2:36" x14ac:dyDescent="0.35">
      <c r="B8" s="7" t="s">
        <v>60</v>
      </c>
      <c r="C8" s="13">
        <v>207</v>
      </c>
      <c r="D8" s="13">
        <v>85</v>
      </c>
      <c r="E8" s="13">
        <v>120</v>
      </c>
      <c r="G8" s="13">
        <v>182</v>
      </c>
      <c r="H8" s="13">
        <v>25</v>
      </c>
      <c r="J8" s="13">
        <v>14</v>
      </c>
      <c r="K8" s="13">
        <v>25</v>
      </c>
      <c r="L8" s="13">
        <v>26</v>
      </c>
      <c r="M8" s="13">
        <v>19</v>
      </c>
      <c r="N8" s="13">
        <v>8</v>
      </c>
      <c r="O8" s="13">
        <v>31</v>
      </c>
      <c r="P8" s="13">
        <v>37</v>
      </c>
      <c r="Q8" s="13">
        <v>14</v>
      </c>
      <c r="R8" s="13">
        <v>15</v>
      </c>
      <c r="S8" s="13">
        <v>4</v>
      </c>
      <c r="T8" s="13">
        <v>9</v>
      </c>
      <c r="U8" s="13">
        <v>6</v>
      </c>
      <c r="W8" s="13">
        <v>148</v>
      </c>
      <c r="X8" s="13">
        <v>40</v>
      </c>
      <c r="Y8" s="13">
        <v>9</v>
      </c>
      <c r="Z8" s="13">
        <v>6</v>
      </c>
      <c r="AA8" s="13">
        <v>1</v>
      </c>
      <c r="AB8" s="13">
        <v>2</v>
      </c>
      <c r="AC8" s="13">
        <v>1</v>
      </c>
      <c r="AD8" s="13">
        <v>1</v>
      </c>
      <c r="AE8" s="13">
        <v>1</v>
      </c>
      <c r="AG8" s="13">
        <v>205</v>
      </c>
      <c r="AH8" s="13">
        <v>2</v>
      </c>
    </row>
    <row r="9" spans="2:36" ht="19" customHeight="1" x14ac:dyDescent="0.35">
      <c r="B9" s="20" t="s">
        <v>123</v>
      </c>
      <c r="C9" s="18">
        <v>0.26078524246534979</v>
      </c>
      <c r="D9" s="18">
        <v>0.18925872248528811</v>
      </c>
      <c r="E9" s="18">
        <v>0.31566749377912551</v>
      </c>
      <c r="G9" s="18">
        <v>0.27179653142605831</v>
      </c>
      <c r="H9" s="18">
        <v>0.18065771855987381</v>
      </c>
      <c r="J9" s="18">
        <v>0.39264463675946998</v>
      </c>
      <c r="K9" s="18">
        <v>0.22863152870732581</v>
      </c>
      <c r="L9" s="18">
        <v>0.21324229574924539</v>
      </c>
      <c r="M9" s="18">
        <v>0.30859184437324111</v>
      </c>
      <c r="N9" s="18">
        <v>0.50812357751955195</v>
      </c>
      <c r="O9" s="18">
        <v>0.29795728136615479</v>
      </c>
      <c r="P9" s="18">
        <v>0.1356566829322656</v>
      </c>
      <c r="Q9" s="18">
        <v>0.25556733442781271</v>
      </c>
      <c r="R9" s="18">
        <v>0.22141819914242519</v>
      </c>
      <c r="S9" s="18">
        <v>0.43450400095486952</v>
      </c>
      <c r="T9" s="18">
        <v>0.39978953884785118</v>
      </c>
      <c r="U9" s="18">
        <v>0.1905596775217753</v>
      </c>
      <c r="W9" s="18">
        <v>0.27268642927354098</v>
      </c>
      <c r="X9" s="18">
        <v>0.22910825784761121</v>
      </c>
      <c r="Y9" s="18">
        <v>0.26545027669554028</v>
      </c>
      <c r="Z9" s="18">
        <v>0.25546655616157909</v>
      </c>
      <c r="AA9" s="18">
        <v>0</v>
      </c>
      <c r="AB9" s="18">
        <v>0.47440865000268662</v>
      </c>
      <c r="AC9" s="18">
        <v>0</v>
      </c>
      <c r="AD9" s="18">
        <v>0</v>
      </c>
      <c r="AE9" s="18">
        <v>0</v>
      </c>
      <c r="AG9" s="18">
        <v>0.26305133484507381</v>
      </c>
      <c r="AH9" s="18">
        <v>0</v>
      </c>
    </row>
    <row r="10" spans="2:36" ht="19" customHeight="1" x14ac:dyDescent="0.35">
      <c r="B10" s="20" t="s">
        <v>124</v>
      </c>
      <c r="C10" s="18">
        <v>0.26497041415929379</v>
      </c>
      <c r="D10" s="18">
        <v>0.2828978688296967</v>
      </c>
      <c r="E10" s="18">
        <v>0.25673423225883818</v>
      </c>
      <c r="G10" s="18">
        <v>0.24438284993644441</v>
      </c>
      <c r="H10" s="18">
        <v>0.41478307917137919</v>
      </c>
      <c r="J10" s="18">
        <v>0.16880400616270999</v>
      </c>
      <c r="K10" s="18">
        <v>0.35710529455792128</v>
      </c>
      <c r="L10" s="18">
        <v>0.26720375370827643</v>
      </c>
      <c r="M10" s="18">
        <v>0.1242191063180889</v>
      </c>
      <c r="N10" s="18">
        <v>9.8375284496089621E-2</v>
      </c>
      <c r="O10" s="18">
        <v>0.41721334092196227</v>
      </c>
      <c r="P10" s="18">
        <v>0.2542002682895117</v>
      </c>
      <c r="Q10" s="18">
        <v>0.32942966279262043</v>
      </c>
      <c r="R10" s="18">
        <v>0.18399051823688689</v>
      </c>
      <c r="S10" s="18">
        <v>0.39137399976128262</v>
      </c>
      <c r="T10" s="18">
        <v>0.14270681346275091</v>
      </c>
      <c r="U10" s="18">
        <v>0.1905596775217753</v>
      </c>
      <c r="W10" s="18">
        <v>0.2423999889312051</v>
      </c>
      <c r="X10" s="18">
        <v>0.36671499384871842</v>
      </c>
      <c r="Y10" s="18">
        <v>9.898268578645808E-2</v>
      </c>
      <c r="Z10" s="18">
        <v>0.13214331981247851</v>
      </c>
      <c r="AA10" s="18">
        <v>1</v>
      </c>
      <c r="AB10" s="18">
        <v>0.5255913499973135</v>
      </c>
      <c r="AC10" s="18">
        <v>0</v>
      </c>
      <c r="AD10" s="18">
        <v>0.51567883490887401</v>
      </c>
      <c r="AE10" s="18">
        <v>1</v>
      </c>
      <c r="AG10" s="18">
        <v>0.26141868485086861</v>
      </c>
      <c r="AH10" s="18">
        <v>0.67370864440823863</v>
      </c>
    </row>
    <row r="11" spans="2:36" ht="19" customHeight="1" x14ac:dyDescent="0.35">
      <c r="B11" s="20" t="s">
        <v>125</v>
      </c>
      <c r="C11" s="18">
        <v>0.35000529586365908</v>
      </c>
      <c r="D11" s="18">
        <v>0.35818034449486358</v>
      </c>
      <c r="E11" s="18">
        <v>0.33336986633372628</v>
      </c>
      <c r="G11" s="18">
        <v>0.35746068329053821</v>
      </c>
      <c r="H11" s="18">
        <v>0.29575354237653467</v>
      </c>
      <c r="J11" s="18">
        <v>0.26826706628942842</v>
      </c>
      <c r="K11" s="18">
        <v>0.22863152870732581</v>
      </c>
      <c r="L11" s="18">
        <v>0.30902158743087288</v>
      </c>
      <c r="M11" s="18">
        <v>0.47148670697184197</v>
      </c>
      <c r="N11" s="18">
        <v>0.19675056899217919</v>
      </c>
      <c r="O11" s="18">
        <v>0.24507735785994711</v>
      </c>
      <c r="P11" s="18">
        <v>0.47448636584595721</v>
      </c>
      <c r="Q11" s="18">
        <v>0.33528516860368968</v>
      </c>
      <c r="R11" s="18">
        <v>0.46725332592052943</v>
      </c>
      <c r="S11" s="18">
        <v>0</v>
      </c>
      <c r="T11" s="18">
        <v>0.45750364768939811</v>
      </c>
      <c r="U11" s="18">
        <v>0.61888064495644945</v>
      </c>
      <c r="W11" s="18">
        <v>0.36433057426475002</v>
      </c>
      <c r="X11" s="18">
        <v>0.2507879377871321</v>
      </c>
      <c r="Y11" s="18">
        <v>0.52207889935857388</v>
      </c>
      <c r="Z11" s="18">
        <v>0.47212891846214861</v>
      </c>
      <c r="AA11" s="18">
        <v>0</v>
      </c>
      <c r="AB11" s="18">
        <v>0</v>
      </c>
      <c r="AC11" s="18">
        <v>1</v>
      </c>
      <c r="AD11" s="18">
        <v>0.4843211650911261</v>
      </c>
      <c r="AE11" s="18">
        <v>0</v>
      </c>
      <c r="AG11" s="18">
        <v>0.35021135805811221</v>
      </c>
      <c r="AH11" s="18">
        <v>0.32629135559176142</v>
      </c>
    </row>
    <row r="12" spans="2:36" ht="19" customHeight="1" x14ac:dyDescent="0.35">
      <c r="B12" s="20" t="s">
        <v>66</v>
      </c>
      <c r="C12" s="18">
        <v>0.1242390475116974</v>
      </c>
      <c r="D12" s="18">
        <v>0.16966306419015181</v>
      </c>
      <c r="E12" s="18">
        <v>9.4228407628310154E-2</v>
      </c>
      <c r="G12" s="18">
        <v>0.12635993534695919</v>
      </c>
      <c r="H12" s="18">
        <v>0.10880565989221221</v>
      </c>
      <c r="J12" s="18">
        <v>0.1702842907883915</v>
      </c>
      <c r="K12" s="18">
        <v>0.18563164802742699</v>
      </c>
      <c r="L12" s="18">
        <v>0.2105323631116052</v>
      </c>
      <c r="M12" s="18">
        <v>9.5702342336828047E-2</v>
      </c>
      <c r="N12" s="18">
        <v>0.19675056899217919</v>
      </c>
      <c r="O12" s="18">
        <v>3.9752019851935813E-2</v>
      </c>
      <c r="P12" s="18">
        <v>0.1356566829322656</v>
      </c>
      <c r="Q12" s="18">
        <v>7.9717834175877092E-2</v>
      </c>
      <c r="R12" s="18">
        <v>0.12733795670015841</v>
      </c>
      <c r="S12" s="18">
        <v>0.17412199928384789</v>
      </c>
      <c r="T12" s="18">
        <v>0</v>
      </c>
      <c r="U12" s="18">
        <v>0</v>
      </c>
      <c r="W12" s="18">
        <v>0.12058300753050399</v>
      </c>
      <c r="X12" s="18">
        <v>0.15338881051653791</v>
      </c>
      <c r="Y12" s="18">
        <v>0.11348813815942781</v>
      </c>
      <c r="Z12" s="18">
        <v>0.14026120556379379</v>
      </c>
      <c r="AA12" s="18">
        <v>0</v>
      </c>
      <c r="AB12" s="18">
        <v>0</v>
      </c>
      <c r="AC12" s="18">
        <v>0</v>
      </c>
      <c r="AD12" s="18">
        <v>0</v>
      </c>
      <c r="AE12" s="18">
        <v>0</v>
      </c>
      <c r="AG12" s="18">
        <v>0.12531862224594581</v>
      </c>
      <c r="AH12" s="18">
        <v>0</v>
      </c>
    </row>
    <row r="14" spans="2:36" x14ac:dyDescent="0.35">
      <c r="B14" s="22" t="s">
        <v>20</v>
      </c>
    </row>
    <row r="15" spans="2:36" x14ac:dyDescent="0.35">
      <c r="B15" t="s">
        <v>380</v>
      </c>
    </row>
    <row r="16" spans="2:36" x14ac:dyDescent="0.35">
      <c r="B16"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128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199</v>
      </c>
      <c r="D7" s="25">
        <v>83</v>
      </c>
      <c r="E7" s="25">
        <v>114</v>
      </c>
      <c r="G7" s="25">
        <v>175</v>
      </c>
      <c r="H7" s="25">
        <v>24</v>
      </c>
      <c r="J7" s="25">
        <v>18</v>
      </c>
      <c r="K7" s="25">
        <v>17</v>
      </c>
      <c r="L7" s="25">
        <v>29</v>
      </c>
      <c r="M7" s="25">
        <v>23</v>
      </c>
      <c r="N7" s="25">
        <v>10</v>
      </c>
      <c r="O7" s="25">
        <v>24</v>
      </c>
      <c r="P7" s="25">
        <v>28</v>
      </c>
      <c r="Q7" s="25">
        <v>15</v>
      </c>
      <c r="R7" s="25">
        <v>17</v>
      </c>
      <c r="S7" s="25">
        <v>5</v>
      </c>
      <c r="T7" s="25">
        <v>8</v>
      </c>
      <c r="U7" s="25">
        <v>5</v>
      </c>
      <c r="W7" s="25">
        <v>146</v>
      </c>
      <c r="X7" s="25">
        <v>31</v>
      </c>
      <c r="Y7" s="25">
        <v>8</v>
      </c>
      <c r="Z7" s="25">
        <v>7</v>
      </c>
      <c r="AA7" s="25">
        <v>1</v>
      </c>
      <c r="AB7" s="25">
        <v>2</v>
      </c>
      <c r="AC7" s="25">
        <v>1</v>
      </c>
      <c r="AD7" s="25">
        <v>2</v>
      </c>
      <c r="AE7" s="25">
        <v>1</v>
      </c>
      <c r="AG7" s="25">
        <v>196</v>
      </c>
      <c r="AH7" s="25">
        <v>3</v>
      </c>
    </row>
    <row r="8" spans="2:36" x14ac:dyDescent="0.35">
      <c r="B8" s="7" t="s">
        <v>60</v>
      </c>
      <c r="C8" s="13">
        <v>207</v>
      </c>
      <c r="D8" s="13">
        <v>85</v>
      </c>
      <c r="E8" s="13">
        <v>120</v>
      </c>
      <c r="G8" s="13">
        <v>182</v>
      </c>
      <c r="H8" s="13">
        <v>25</v>
      </c>
      <c r="J8" s="13">
        <v>14</v>
      </c>
      <c r="K8" s="13">
        <v>25</v>
      </c>
      <c r="L8" s="13">
        <v>26</v>
      </c>
      <c r="M8" s="13">
        <v>19</v>
      </c>
      <c r="N8" s="13">
        <v>8</v>
      </c>
      <c r="O8" s="13">
        <v>31</v>
      </c>
      <c r="P8" s="13">
        <v>37</v>
      </c>
      <c r="Q8" s="13">
        <v>14</v>
      </c>
      <c r="R8" s="13">
        <v>15</v>
      </c>
      <c r="S8" s="13">
        <v>4</v>
      </c>
      <c r="T8" s="13">
        <v>9</v>
      </c>
      <c r="U8" s="13">
        <v>6</v>
      </c>
      <c r="W8" s="13">
        <v>148</v>
      </c>
      <c r="X8" s="13">
        <v>40</v>
      </c>
      <c r="Y8" s="13">
        <v>9</v>
      </c>
      <c r="Z8" s="13">
        <v>6</v>
      </c>
      <c r="AA8" s="13">
        <v>1</v>
      </c>
      <c r="AB8" s="13">
        <v>2</v>
      </c>
      <c r="AC8" s="13">
        <v>1</v>
      </c>
      <c r="AD8" s="13">
        <v>1</v>
      </c>
      <c r="AE8" s="13">
        <v>1</v>
      </c>
      <c r="AG8" s="13">
        <v>205</v>
      </c>
      <c r="AH8" s="13">
        <v>2</v>
      </c>
    </row>
    <row r="9" spans="2:36" ht="19" customHeight="1" x14ac:dyDescent="0.35">
      <c r="B9" s="20" t="s">
        <v>123</v>
      </c>
      <c r="C9" s="18">
        <v>0.30894748377899139</v>
      </c>
      <c r="D9" s="18">
        <v>0.25527774540659892</v>
      </c>
      <c r="E9" s="18">
        <v>0.35202083085113028</v>
      </c>
      <c r="G9" s="18">
        <v>0.3204771334157539</v>
      </c>
      <c r="H9" s="18">
        <v>0.22504792577193269</v>
      </c>
      <c r="J9" s="18">
        <v>0.38178992681502261</v>
      </c>
      <c r="K9" s="18">
        <v>0.22863152870732581</v>
      </c>
      <c r="L9" s="18">
        <v>0.26805992243576199</v>
      </c>
      <c r="M9" s="18">
        <v>0.30468970024647052</v>
      </c>
      <c r="N9" s="18">
        <v>0.5162439702641094</v>
      </c>
      <c r="O9" s="18">
        <v>0.37746132107002639</v>
      </c>
      <c r="P9" s="18">
        <v>0.20348502439839841</v>
      </c>
      <c r="Q9" s="18">
        <v>0.38335100164171892</v>
      </c>
      <c r="R9" s="18">
        <v>0.3113284749370453</v>
      </c>
      <c r="S9" s="18">
        <v>0.65175600143230428</v>
      </c>
      <c r="T9" s="18">
        <v>0.37145863730744982</v>
      </c>
      <c r="U9" s="18">
        <v>0.1905596775217753</v>
      </c>
      <c r="W9" s="18">
        <v>0.33652905646148912</v>
      </c>
      <c r="X9" s="18">
        <v>0.22833359296084699</v>
      </c>
      <c r="Y9" s="18">
        <v>0.33643276962021551</v>
      </c>
      <c r="Z9" s="18">
        <v>0</v>
      </c>
      <c r="AA9" s="18">
        <v>1</v>
      </c>
      <c r="AB9" s="18">
        <v>0</v>
      </c>
      <c r="AC9" s="18">
        <v>1</v>
      </c>
      <c r="AD9" s="18">
        <v>0</v>
      </c>
      <c r="AE9" s="18">
        <v>1</v>
      </c>
      <c r="AG9" s="18">
        <v>0.30879677427036201</v>
      </c>
      <c r="AH9" s="18">
        <v>0.32629135559176142</v>
      </c>
    </row>
    <row r="10" spans="2:36" ht="19" customHeight="1" x14ac:dyDescent="0.35">
      <c r="B10" s="20" t="s">
        <v>124</v>
      </c>
      <c r="C10" s="18">
        <v>0.25076020311045089</v>
      </c>
      <c r="D10" s="18">
        <v>0.28624123304329818</v>
      </c>
      <c r="E10" s="18">
        <v>0.22988711510432011</v>
      </c>
      <c r="G10" s="18">
        <v>0.23906772892870351</v>
      </c>
      <c r="H10" s="18">
        <v>0.33584461128965898</v>
      </c>
      <c r="J10" s="18">
        <v>0.29318157663275179</v>
      </c>
      <c r="K10" s="18">
        <v>0.25694753170119122</v>
      </c>
      <c r="L10" s="18">
        <v>0.36353716689905352</v>
      </c>
      <c r="M10" s="18">
        <v>0.30507724946948223</v>
      </c>
      <c r="N10" s="18">
        <v>0.18863017624762191</v>
      </c>
      <c r="O10" s="18">
        <v>0.33442796876512082</v>
      </c>
      <c r="P10" s="18">
        <v>0.2286866341354688</v>
      </c>
      <c r="Q10" s="18">
        <v>0.14360966778283021</v>
      </c>
      <c r="R10" s="18">
        <v>0.10811307606896831</v>
      </c>
      <c r="S10" s="18">
        <v>0</v>
      </c>
      <c r="T10" s="18">
        <v>0.14270681346275091</v>
      </c>
      <c r="U10" s="18">
        <v>0.1905596775217753</v>
      </c>
      <c r="W10" s="18">
        <v>0.1708521435293841</v>
      </c>
      <c r="X10" s="18">
        <v>0.47848603250770422</v>
      </c>
      <c r="Y10" s="18">
        <v>0.23394812885756189</v>
      </c>
      <c r="Z10" s="18">
        <v>0.86785668018752149</v>
      </c>
      <c r="AA10" s="18">
        <v>0</v>
      </c>
      <c r="AB10" s="18">
        <v>0.47440865000268662</v>
      </c>
      <c r="AC10" s="18">
        <v>0</v>
      </c>
      <c r="AD10" s="18">
        <v>0</v>
      </c>
      <c r="AE10" s="18">
        <v>0</v>
      </c>
      <c r="AG10" s="18">
        <v>0.25293918294855322</v>
      </c>
      <c r="AH10" s="18">
        <v>0</v>
      </c>
    </row>
    <row r="11" spans="2:36" ht="19" customHeight="1" x14ac:dyDescent="0.35">
      <c r="B11" s="20" t="s">
        <v>125</v>
      </c>
      <c r="C11" s="18">
        <v>0.32855881284646682</v>
      </c>
      <c r="D11" s="18">
        <v>0.32908621351707829</v>
      </c>
      <c r="E11" s="18">
        <v>0.31696716836471822</v>
      </c>
      <c r="G11" s="18">
        <v>0.33507205049941219</v>
      </c>
      <c r="H11" s="18">
        <v>0.28116294415201282</v>
      </c>
      <c r="J11" s="18">
        <v>0.26826706628942842</v>
      </c>
      <c r="K11" s="18">
        <v>0.22863152870732581</v>
      </c>
      <c r="L11" s="18">
        <v>0.20511037219389039</v>
      </c>
      <c r="M11" s="18">
        <v>0.39023305028404742</v>
      </c>
      <c r="N11" s="18">
        <v>0.19675056899217919</v>
      </c>
      <c r="O11" s="18">
        <v>0.20860667046098111</v>
      </c>
      <c r="P11" s="18">
        <v>0.5</v>
      </c>
      <c r="Q11" s="18">
        <v>0.32942966279262043</v>
      </c>
      <c r="R11" s="18">
        <v>0.45322049229382799</v>
      </c>
      <c r="S11" s="18">
        <v>0</v>
      </c>
      <c r="T11" s="18">
        <v>0.48583454922979941</v>
      </c>
      <c r="U11" s="18">
        <v>0.61888064495644945</v>
      </c>
      <c r="W11" s="18">
        <v>0.36255169589051228</v>
      </c>
      <c r="X11" s="18">
        <v>0.21123271372751051</v>
      </c>
      <c r="Y11" s="18">
        <v>0.42961910152222271</v>
      </c>
      <c r="Z11" s="18">
        <v>0.13214331981247851</v>
      </c>
      <c r="AA11" s="18">
        <v>0</v>
      </c>
      <c r="AB11" s="18">
        <v>0.5255913499973135</v>
      </c>
      <c r="AC11" s="18">
        <v>0</v>
      </c>
      <c r="AD11" s="18">
        <v>0.4843211650911261</v>
      </c>
      <c r="AE11" s="18">
        <v>0</v>
      </c>
      <c r="AG11" s="18">
        <v>0.32857851590772008</v>
      </c>
      <c r="AH11" s="18">
        <v>0.32629135559176142</v>
      </c>
    </row>
    <row r="12" spans="2:36" ht="19" customHeight="1" x14ac:dyDescent="0.35">
      <c r="B12" s="20" t="s">
        <v>66</v>
      </c>
      <c r="C12" s="18">
        <v>0.1117335002640908</v>
      </c>
      <c r="D12" s="18">
        <v>0.12939480803302469</v>
      </c>
      <c r="E12" s="18">
        <v>0.1011248856798314</v>
      </c>
      <c r="G12" s="18">
        <v>0.1053830871561304</v>
      </c>
      <c r="H12" s="18">
        <v>0.1579445187863954</v>
      </c>
      <c r="J12" s="18">
        <v>5.6761430262797161E-2</v>
      </c>
      <c r="K12" s="18">
        <v>0.28578941088415721</v>
      </c>
      <c r="L12" s="18">
        <v>0.1632925384712938</v>
      </c>
      <c r="M12" s="18">
        <v>0</v>
      </c>
      <c r="N12" s="18">
        <v>9.8375284496089621E-2</v>
      </c>
      <c r="O12" s="18">
        <v>7.9504039703871612E-2</v>
      </c>
      <c r="P12" s="18">
        <v>6.7828341466132799E-2</v>
      </c>
      <c r="Q12" s="18">
        <v>0.14360966778283021</v>
      </c>
      <c r="R12" s="18">
        <v>0.12733795670015841</v>
      </c>
      <c r="S12" s="18">
        <v>0.34824399856769578</v>
      </c>
      <c r="T12" s="18">
        <v>0</v>
      </c>
      <c r="U12" s="18">
        <v>0</v>
      </c>
      <c r="W12" s="18">
        <v>0.13006710411861461</v>
      </c>
      <c r="X12" s="18">
        <v>8.1947660803937838E-2</v>
      </c>
      <c r="Y12" s="18">
        <v>0</v>
      </c>
      <c r="Z12" s="18">
        <v>0</v>
      </c>
      <c r="AA12" s="18">
        <v>0</v>
      </c>
      <c r="AB12" s="18">
        <v>0</v>
      </c>
      <c r="AC12" s="18">
        <v>0</v>
      </c>
      <c r="AD12" s="18">
        <v>0.51567883490887401</v>
      </c>
      <c r="AE12" s="18">
        <v>0</v>
      </c>
      <c r="AG12" s="18">
        <v>0.109685526873365</v>
      </c>
      <c r="AH12" s="18">
        <v>0.34741728881647738</v>
      </c>
    </row>
    <row r="14" spans="2:36" x14ac:dyDescent="0.35">
      <c r="B14" s="22" t="s">
        <v>20</v>
      </c>
    </row>
    <row r="15" spans="2:36" x14ac:dyDescent="0.35">
      <c r="B15" t="s">
        <v>380</v>
      </c>
    </row>
    <row r="16" spans="2:36" x14ac:dyDescent="0.35">
      <c r="B16"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129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197</v>
      </c>
      <c r="D7" s="25">
        <v>81</v>
      </c>
      <c r="E7" s="25">
        <v>114</v>
      </c>
      <c r="G7" s="25">
        <v>173</v>
      </c>
      <c r="H7" s="25">
        <v>24</v>
      </c>
      <c r="J7" s="25">
        <v>18</v>
      </c>
      <c r="K7" s="25">
        <v>17</v>
      </c>
      <c r="L7" s="25">
        <v>29</v>
      </c>
      <c r="M7" s="25">
        <v>23</v>
      </c>
      <c r="N7" s="25">
        <v>10</v>
      </c>
      <c r="O7" s="25">
        <v>24</v>
      </c>
      <c r="P7" s="25">
        <v>28</v>
      </c>
      <c r="Q7" s="25">
        <v>15</v>
      </c>
      <c r="R7" s="25">
        <v>16</v>
      </c>
      <c r="S7" s="25">
        <v>5</v>
      </c>
      <c r="T7" s="25">
        <v>7</v>
      </c>
      <c r="U7" s="25">
        <v>5</v>
      </c>
      <c r="W7" s="25">
        <v>146</v>
      </c>
      <c r="X7" s="25">
        <v>30</v>
      </c>
      <c r="Y7" s="25">
        <v>8</v>
      </c>
      <c r="Z7" s="25">
        <v>7</v>
      </c>
      <c r="AA7" s="25">
        <v>1</v>
      </c>
      <c r="AB7" s="25">
        <v>1</v>
      </c>
      <c r="AC7" s="25">
        <v>1</v>
      </c>
      <c r="AD7" s="25">
        <v>2</v>
      </c>
      <c r="AE7" s="25">
        <v>1</v>
      </c>
      <c r="AG7" s="25">
        <v>194</v>
      </c>
      <c r="AH7" s="25">
        <v>3</v>
      </c>
    </row>
    <row r="8" spans="2:36" x14ac:dyDescent="0.35">
      <c r="B8" s="7" t="s">
        <v>60</v>
      </c>
      <c r="C8" s="13">
        <v>205</v>
      </c>
      <c r="D8" s="13">
        <v>83</v>
      </c>
      <c r="E8" s="13">
        <v>120</v>
      </c>
      <c r="G8" s="13">
        <v>180</v>
      </c>
      <c r="H8" s="13">
        <v>25</v>
      </c>
      <c r="J8" s="13">
        <v>14</v>
      </c>
      <c r="K8" s="13">
        <v>25</v>
      </c>
      <c r="L8" s="13">
        <v>26</v>
      </c>
      <c r="M8" s="13">
        <v>19</v>
      </c>
      <c r="N8" s="13">
        <v>8</v>
      </c>
      <c r="O8" s="13">
        <v>31</v>
      </c>
      <c r="P8" s="13">
        <v>37</v>
      </c>
      <c r="Q8" s="13">
        <v>14</v>
      </c>
      <c r="R8" s="13">
        <v>14</v>
      </c>
      <c r="S8" s="13">
        <v>4</v>
      </c>
      <c r="T8" s="13">
        <v>8</v>
      </c>
      <c r="U8" s="13">
        <v>6</v>
      </c>
      <c r="W8" s="13">
        <v>148</v>
      </c>
      <c r="X8" s="13">
        <v>38</v>
      </c>
      <c r="Y8" s="13">
        <v>9</v>
      </c>
      <c r="Z8" s="13">
        <v>6</v>
      </c>
      <c r="AA8" s="13">
        <v>1</v>
      </c>
      <c r="AB8" s="13">
        <v>1</v>
      </c>
      <c r="AC8" s="13">
        <v>1</v>
      </c>
      <c r="AD8" s="13">
        <v>1</v>
      </c>
      <c r="AE8" s="13">
        <v>1</v>
      </c>
      <c r="AG8" s="13">
        <v>203</v>
      </c>
      <c r="AH8" s="13">
        <v>2</v>
      </c>
    </row>
    <row r="9" spans="2:36" ht="32.15" customHeight="1" x14ac:dyDescent="0.35">
      <c r="B9" s="20" t="s">
        <v>130</v>
      </c>
      <c r="C9" s="18">
        <v>3.8850214598809628E-2</v>
      </c>
      <c r="D9" s="18">
        <v>3.1746704171927813E-2</v>
      </c>
      <c r="E9" s="18">
        <v>4.439687494034128E-2</v>
      </c>
      <c r="G9" s="18">
        <v>3.3868625744477902E-2</v>
      </c>
      <c r="H9" s="18">
        <v>7.4695409732470033E-2</v>
      </c>
      <c r="J9" s="18">
        <v>5.2076055182687063E-2</v>
      </c>
      <c r="K9" s="18">
        <v>0</v>
      </c>
      <c r="L9" s="18">
        <v>8.1923329990221727E-2</v>
      </c>
      <c r="M9" s="18">
        <v>4.2577900407282612E-2</v>
      </c>
      <c r="N9" s="18">
        <v>9.0254891751532215E-2</v>
      </c>
      <c r="O9" s="18">
        <v>8.9350610905173725E-2</v>
      </c>
      <c r="P9" s="18">
        <v>0</v>
      </c>
      <c r="Q9" s="18">
        <v>0</v>
      </c>
      <c r="R9" s="18">
        <v>0</v>
      </c>
      <c r="S9" s="18">
        <v>0.2172520004774347</v>
      </c>
      <c r="T9" s="18">
        <v>0</v>
      </c>
      <c r="U9" s="18">
        <v>0</v>
      </c>
      <c r="W9" s="18">
        <v>1.362682850680037E-2</v>
      </c>
      <c r="X9" s="18">
        <v>9.0205381631815101E-2</v>
      </c>
      <c r="Y9" s="18">
        <v>0.12045999069813421</v>
      </c>
      <c r="Z9" s="18">
        <v>0.25546655616157909</v>
      </c>
      <c r="AA9" s="18">
        <v>0</v>
      </c>
      <c r="AB9" s="18">
        <v>0</v>
      </c>
      <c r="AC9" s="18">
        <v>0</v>
      </c>
      <c r="AD9" s="18">
        <v>0</v>
      </c>
      <c r="AE9" s="18">
        <v>0</v>
      </c>
      <c r="AG9" s="18">
        <v>3.919118241236736E-2</v>
      </c>
      <c r="AH9" s="18">
        <v>0</v>
      </c>
    </row>
    <row r="10" spans="2:36" ht="19" customHeight="1" x14ac:dyDescent="0.35">
      <c r="B10" s="20" t="s">
        <v>78</v>
      </c>
      <c r="C10" s="18">
        <v>9.6442422074089026E-2</v>
      </c>
      <c r="D10" s="18">
        <v>7.9103930061152308E-2</v>
      </c>
      <c r="E10" s="18">
        <v>0.11000789408866769</v>
      </c>
      <c r="G10" s="18">
        <v>8.7333723915307401E-2</v>
      </c>
      <c r="H10" s="18">
        <v>0.16198437514619579</v>
      </c>
      <c r="J10" s="18">
        <v>0.1702842907883915</v>
      </c>
      <c r="K10" s="18">
        <v>5.7157882176831439E-2</v>
      </c>
      <c r="L10" s="18">
        <v>0.13046279703153801</v>
      </c>
      <c r="M10" s="18">
        <v>3.9063305503523729E-2</v>
      </c>
      <c r="N10" s="18">
        <v>0.19675056899217919</v>
      </c>
      <c r="O10" s="18">
        <v>7.9504039703871612E-2</v>
      </c>
      <c r="P10" s="18">
        <v>3.39141707330664E-2</v>
      </c>
      <c r="Q10" s="18">
        <v>6.3891833606953163E-2</v>
      </c>
      <c r="R10" s="18">
        <v>5.9726097231251281E-2</v>
      </c>
      <c r="S10" s="18">
        <v>0</v>
      </c>
      <c r="T10" s="18">
        <v>0.33292417507519823</v>
      </c>
      <c r="U10" s="18">
        <v>0.3811193550435506</v>
      </c>
      <c r="W10" s="18">
        <v>9.9808146003419876E-2</v>
      </c>
      <c r="X10" s="18">
        <v>6.1245030480555143E-2</v>
      </c>
      <c r="Y10" s="18">
        <v>0.1449902859974061</v>
      </c>
      <c r="Z10" s="18">
        <v>0.13214331981247851</v>
      </c>
      <c r="AA10" s="18">
        <v>0</v>
      </c>
      <c r="AB10" s="18">
        <v>0</v>
      </c>
      <c r="AC10" s="18">
        <v>0</v>
      </c>
      <c r="AD10" s="18">
        <v>0.51567883490887401</v>
      </c>
      <c r="AE10" s="18">
        <v>0</v>
      </c>
      <c r="AG10" s="18">
        <v>9.4239748229046336E-2</v>
      </c>
      <c r="AH10" s="18">
        <v>0.34741728881647738</v>
      </c>
    </row>
    <row r="11" spans="2:36" ht="19" customHeight="1" x14ac:dyDescent="0.35">
      <c r="B11" s="20" t="s">
        <v>131</v>
      </c>
      <c r="C11" s="18">
        <v>0.19729652983685561</v>
      </c>
      <c r="D11" s="18">
        <v>0.18410909059174729</v>
      </c>
      <c r="E11" s="18">
        <v>0.20968522966501299</v>
      </c>
      <c r="G11" s="18">
        <v>0.19417478296623361</v>
      </c>
      <c r="H11" s="18">
        <v>0.2197591675629777</v>
      </c>
      <c r="J11" s="18">
        <v>4.1221345238239677E-2</v>
      </c>
      <c r="K11" s="18">
        <v>0.2427895302042585</v>
      </c>
      <c r="L11" s="18">
        <v>0.17499268903420909</v>
      </c>
      <c r="M11" s="18">
        <v>0.37929895953877291</v>
      </c>
      <c r="N11" s="18">
        <v>0.19675056899217919</v>
      </c>
      <c r="O11" s="18">
        <v>0.20532533800801131</v>
      </c>
      <c r="P11" s="18">
        <v>0.17797139024435549</v>
      </c>
      <c r="Q11" s="18">
        <v>0.38335100164171892</v>
      </c>
      <c r="R11" s="18">
        <v>0</v>
      </c>
      <c r="S11" s="18">
        <v>0.56549599904513059</v>
      </c>
      <c r="T11" s="18">
        <v>0</v>
      </c>
      <c r="U11" s="18">
        <v>0</v>
      </c>
      <c r="W11" s="18">
        <v>0.1930808415371025</v>
      </c>
      <c r="X11" s="18">
        <v>0.17712215995451619</v>
      </c>
      <c r="Y11" s="18">
        <v>0.12045999069813421</v>
      </c>
      <c r="Z11" s="18">
        <v>0.33998559864966998</v>
      </c>
      <c r="AA11" s="18">
        <v>1</v>
      </c>
      <c r="AB11" s="18">
        <v>0</v>
      </c>
      <c r="AC11" s="18">
        <v>1</v>
      </c>
      <c r="AD11" s="18">
        <v>0.4843211650911261</v>
      </c>
      <c r="AE11" s="18">
        <v>0</v>
      </c>
      <c r="AG11" s="18">
        <v>0.19616441038392321</v>
      </c>
      <c r="AH11" s="18">
        <v>0.32629135559176142</v>
      </c>
    </row>
    <row r="12" spans="2:36" ht="19" customHeight="1" x14ac:dyDescent="0.35">
      <c r="B12" s="20" t="s">
        <v>132</v>
      </c>
      <c r="C12" s="18">
        <v>0.20118936215350811</v>
      </c>
      <c r="D12" s="18">
        <v>0.18540911696473239</v>
      </c>
      <c r="E12" s="18">
        <v>0.21543071638751959</v>
      </c>
      <c r="G12" s="18">
        <v>0.19730544260172669</v>
      </c>
      <c r="H12" s="18">
        <v>0.22913623980399611</v>
      </c>
      <c r="J12" s="18">
        <v>0.18434409118726749</v>
      </c>
      <c r="K12" s="18">
        <v>0.29994741238108991</v>
      </c>
      <c r="L12" s="18">
        <v>0.2024004395562502</v>
      </c>
      <c r="M12" s="18">
        <v>0.18789008976989721</v>
      </c>
      <c r="N12" s="18">
        <v>0.22111811677584051</v>
      </c>
      <c r="O12" s="18">
        <v>0.16885465060904531</v>
      </c>
      <c r="P12" s="18">
        <v>0.22028609755644529</v>
      </c>
      <c r="Q12" s="18">
        <v>0.13775416197176091</v>
      </c>
      <c r="R12" s="18">
        <v>0.1194521944625026</v>
      </c>
      <c r="S12" s="18">
        <v>0</v>
      </c>
      <c r="T12" s="18">
        <v>0</v>
      </c>
      <c r="U12" s="18">
        <v>0.61888064495644945</v>
      </c>
      <c r="W12" s="18">
        <v>0.1678936694261359</v>
      </c>
      <c r="X12" s="18">
        <v>0.30187209273421117</v>
      </c>
      <c r="Y12" s="18">
        <v>0.27765696298611009</v>
      </c>
      <c r="Z12" s="18">
        <v>0.27240452537627241</v>
      </c>
      <c r="AA12" s="18">
        <v>0</v>
      </c>
      <c r="AB12" s="18">
        <v>1</v>
      </c>
      <c r="AC12" s="18">
        <v>0</v>
      </c>
      <c r="AD12" s="18">
        <v>0</v>
      </c>
      <c r="AE12" s="18">
        <v>0</v>
      </c>
      <c r="AG12" s="18">
        <v>0.20295509492057129</v>
      </c>
      <c r="AH12" s="18">
        <v>0</v>
      </c>
    </row>
    <row r="13" spans="2:36" ht="19" customHeight="1" x14ac:dyDescent="0.35">
      <c r="B13" s="20" t="s">
        <v>133</v>
      </c>
      <c r="C13" s="18">
        <v>0.36980588369943912</v>
      </c>
      <c r="D13" s="18">
        <v>0.40209867910785618</v>
      </c>
      <c r="E13" s="18">
        <v>0.34327613166972287</v>
      </c>
      <c r="G13" s="18">
        <v>0.38766050464573593</v>
      </c>
      <c r="H13" s="18">
        <v>0.24133234030353279</v>
      </c>
      <c r="J13" s="18">
        <v>0.38178992681502261</v>
      </c>
      <c r="K13" s="18">
        <v>0.28578941088415721</v>
      </c>
      <c r="L13" s="18">
        <v>0.34456126150826899</v>
      </c>
      <c r="M13" s="18">
        <v>0.35116974478052371</v>
      </c>
      <c r="N13" s="18">
        <v>9.8375284496089621E-2</v>
      </c>
      <c r="O13" s="18">
        <v>0.37746132107002639</v>
      </c>
      <c r="P13" s="18">
        <v>0.5</v>
      </c>
      <c r="Q13" s="18">
        <v>0.28721933556566048</v>
      </c>
      <c r="R13" s="18">
        <v>0.5671231712812479</v>
      </c>
      <c r="S13" s="18">
        <v>0.2172520004774347</v>
      </c>
      <c r="T13" s="18">
        <v>0.53366065993984146</v>
      </c>
      <c r="U13" s="18">
        <v>0</v>
      </c>
      <c r="W13" s="18">
        <v>0.39915364612847543</v>
      </c>
      <c r="X13" s="18">
        <v>0.3425632299006573</v>
      </c>
      <c r="Y13" s="18">
        <v>0.33643276962021551</v>
      </c>
      <c r="Z13" s="18">
        <v>0</v>
      </c>
      <c r="AA13" s="18">
        <v>0</v>
      </c>
      <c r="AB13" s="18">
        <v>0</v>
      </c>
      <c r="AC13" s="18">
        <v>0</v>
      </c>
      <c r="AD13" s="18">
        <v>0</v>
      </c>
      <c r="AE13" s="18">
        <v>1</v>
      </c>
      <c r="AG13" s="18">
        <v>0.37018778772905869</v>
      </c>
      <c r="AH13" s="18">
        <v>0.32629135559176142</v>
      </c>
    </row>
    <row r="14" spans="2:36" ht="19" customHeight="1" x14ac:dyDescent="0.35">
      <c r="B14" s="20" t="s">
        <v>66</v>
      </c>
      <c r="C14" s="18">
        <v>9.6415587637298641E-2</v>
      </c>
      <c r="D14" s="18">
        <v>0.11753247910258401</v>
      </c>
      <c r="E14" s="18">
        <v>7.720315324873557E-2</v>
      </c>
      <c r="G14" s="18">
        <v>9.9656920126518639E-2</v>
      </c>
      <c r="H14" s="18">
        <v>7.3092467450827481E-2</v>
      </c>
      <c r="J14" s="18">
        <v>0.1702842907883915</v>
      </c>
      <c r="K14" s="18">
        <v>0.1143157643536629</v>
      </c>
      <c r="L14" s="18">
        <v>6.5659482879511816E-2</v>
      </c>
      <c r="M14" s="18">
        <v>0</v>
      </c>
      <c r="N14" s="18">
        <v>0.19675056899217919</v>
      </c>
      <c r="O14" s="18">
        <v>7.9504039703871612E-2</v>
      </c>
      <c r="P14" s="18">
        <v>6.7828341466132799E-2</v>
      </c>
      <c r="Q14" s="18">
        <v>0.1277836672139063</v>
      </c>
      <c r="R14" s="18">
        <v>0.25369853702499828</v>
      </c>
      <c r="S14" s="18">
        <v>0</v>
      </c>
      <c r="T14" s="18">
        <v>0.13341516498496039</v>
      </c>
      <c r="U14" s="18">
        <v>0</v>
      </c>
      <c r="W14" s="18">
        <v>0.126436868398066</v>
      </c>
      <c r="X14" s="18">
        <v>2.699210529824474E-2</v>
      </c>
      <c r="Y14" s="18">
        <v>0</v>
      </c>
      <c r="Z14" s="18">
        <v>0</v>
      </c>
      <c r="AA14" s="18">
        <v>0</v>
      </c>
      <c r="AB14" s="18">
        <v>0</v>
      </c>
      <c r="AC14" s="18">
        <v>0</v>
      </c>
      <c r="AD14" s="18">
        <v>0</v>
      </c>
      <c r="AE14" s="18">
        <v>0</v>
      </c>
      <c r="AG14" s="18">
        <v>9.7261776325033217E-2</v>
      </c>
      <c r="AH14" s="18">
        <v>0</v>
      </c>
    </row>
    <row r="16" spans="2:36" x14ac:dyDescent="0.35">
      <c r="B16" s="22" t="s">
        <v>21</v>
      </c>
    </row>
    <row r="17" spans="2:2" x14ac:dyDescent="0.35">
      <c r="B17" t="s">
        <v>380</v>
      </c>
    </row>
    <row r="18" spans="2:2" x14ac:dyDescent="0.35">
      <c r="B18"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F16"/>
  <sheetViews>
    <sheetView showGridLines="0" workbookViewId="0"/>
  </sheetViews>
  <sheetFormatPr defaultRowHeight="14.5" x14ac:dyDescent="0.35"/>
  <cols>
    <col min="1" max="1" width="5" customWidth="1"/>
    <col min="2" max="2" width="25" customWidth="1"/>
    <col min="3" max="6" width="20" customWidth="1"/>
  </cols>
  <sheetData>
    <row r="2" spans="2:6" ht="40" customHeight="1" x14ac:dyDescent="0.35">
      <c r="D2" s="19" t="s">
        <v>401</v>
      </c>
    </row>
    <row r="6" spans="2:6" ht="120" customHeight="1" x14ac:dyDescent="0.35">
      <c r="C6" s="21" t="s">
        <v>402</v>
      </c>
      <c r="D6" s="21" t="s">
        <v>403</v>
      </c>
      <c r="E6" s="21" t="s">
        <v>404</v>
      </c>
      <c r="F6" s="21" t="s">
        <v>405</v>
      </c>
    </row>
    <row r="7" spans="2:6" x14ac:dyDescent="0.35">
      <c r="B7" s="20" t="s">
        <v>135</v>
      </c>
      <c r="C7" s="18">
        <v>0.22827231266589071</v>
      </c>
      <c r="D7" s="18">
        <v>0.19920440701306061</v>
      </c>
      <c r="E7" s="18">
        <v>0.23711639959358419</v>
      </c>
      <c r="F7" s="18">
        <v>0.2225036511077968</v>
      </c>
    </row>
    <row r="8" spans="2:6" ht="29" x14ac:dyDescent="0.35">
      <c r="B8" s="20" t="s">
        <v>136</v>
      </c>
      <c r="C8" s="18">
        <v>0.37739762924472642</v>
      </c>
      <c r="D8" s="18">
        <v>0.31916623054288912</v>
      </c>
      <c r="E8" s="18">
        <v>0.3721475319373298</v>
      </c>
      <c r="F8" s="18">
        <v>0.38606778316796742</v>
      </c>
    </row>
    <row r="9" spans="2:6" ht="29" x14ac:dyDescent="0.35">
      <c r="B9" s="20" t="s">
        <v>137</v>
      </c>
      <c r="C9" s="18">
        <v>0.39433005808938287</v>
      </c>
      <c r="D9" s="18">
        <v>0.48162936244405019</v>
      </c>
      <c r="E9" s="18">
        <v>0.39073606846908598</v>
      </c>
      <c r="F9" s="18">
        <v>0.39142856572423579</v>
      </c>
    </row>
    <row r="12" spans="2:6" x14ac:dyDescent="0.35">
      <c r="B12" t="s">
        <v>380</v>
      </c>
    </row>
    <row r="13" spans="2:6" x14ac:dyDescent="0.35">
      <c r="B13" t="s">
        <v>11</v>
      </c>
    </row>
    <row r="16" spans="2:6" x14ac:dyDescent="0.35">
      <c r="B16" t="str">
        <f>HYPERLINK("#Contents!A1", "Return to Contents")</f>
        <v>Return to Contents</v>
      </c>
    </row>
  </sheetData>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J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134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32.15" customHeight="1" x14ac:dyDescent="0.35">
      <c r="B9" s="20" t="s">
        <v>135</v>
      </c>
      <c r="C9" s="18">
        <v>0.22827231266589071</v>
      </c>
      <c r="D9" s="18">
        <v>0.26862724976971902</v>
      </c>
      <c r="E9" s="18">
        <v>0.187613231522618</v>
      </c>
      <c r="G9" s="18">
        <v>0.1703739187634544</v>
      </c>
      <c r="H9" s="18">
        <v>0.38245689787441661</v>
      </c>
      <c r="J9" s="18">
        <v>0.24215541230116391</v>
      </c>
      <c r="K9" s="18">
        <v>0.2029261690916174</v>
      </c>
      <c r="L9" s="18">
        <v>0.32109060032827969</v>
      </c>
      <c r="M9" s="18">
        <v>0.22500806225359449</v>
      </c>
      <c r="N9" s="18">
        <v>0.14812151878470359</v>
      </c>
      <c r="O9" s="18">
        <v>0.17201514042568361</v>
      </c>
      <c r="P9" s="18">
        <v>9.2825102944696217E-2</v>
      </c>
      <c r="Q9" s="18">
        <v>0.3054859160313248</v>
      </c>
      <c r="R9" s="18">
        <v>0.27512387417680401</v>
      </c>
      <c r="S9" s="18">
        <v>0.21572228593714471</v>
      </c>
      <c r="T9" s="18">
        <v>0.30074119326194709</v>
      </c>
      <c r="U9" s="18">
        <v>0.22204029967238181</v>
      </c>
      <c r="W9" s="18">
        <v>9.4154639322455783E-2</v>
      </c>
      <c r="X9" s="18">
        <v>0.13585324587708059</v>
      </c>
      <c r="Y9" s="18">
        <v>0.38201595197838661</v>
      </c>
      <c r="Z9" s="18">
        <v>0.36393290335824291</v>
      </c>
      <c r="AA9" s="18">
        <v>0.45348186192111728</v>
      </c>
      <c r="AB9" s="18">
        <v>0.42376545248434649</v>
      </c>
      <c r="AC9" s="18">
        <v>0.53409519043354037</v>
      </c>
      <c r="AD9" s="18">
        <v>0.52562618116712545</v>
      </c>
      <c r="AE9" s="18">
        <v>0.42340574864098568</v>
      </c>
      <c r="AG9" s="18">
        <v>0.2186291606858754</v>
      </c>
      <c r="AH9" s="18">
        <v>0.45570745407262581</v>
      </c>
    </row>
    <row r="10" spans="2:36" ht="32.15" customHeight="1" x14ac:dyDescent="0.35">
      <c r="B10" s="20" t="s">
        <v>136</v>
      </c>
      <c r="C10" s="18">
        <v>0.37739762924472642</v>
      </c>
      <c r="D10" s="18">
        <v>0.39840997891836882</v>
      </c>
      <c r="E10" s="18">
        <v>0.34715437139227301</v>
      </c>
      <c r="G10" s="18">
        <v>0.35698101588907499</v>
      </c>
      <c r="H10" s="18">
        <v>0.43176748045179941</v>
      </c>
      <c r="J10" s="18">
        <v>0.39570940936031912</v>
      </c>
      <c r="K10" s="18">
        <v>0.37899674267265998</v>
      </c>
      <c r="L10" s="18">
        <v>0.43423887158161179</v>
      </c>
      <c r="M10" s="18">
        <v>0.34745437533532819</v>
      </c>
      <c r="N10" s="18">
        <v>0.41609468257436982</v>
      </c>
      <c r="O10" s="18">
        <v>0.26928341518172122</v>
      </c>
      <c r="P10" s="18">
        <v>0.37005078525641227</v>
      </c>
      <c r="Q10" s="18">
        <v>0.31838848456916857</v>
      </c>
      <c r="R10" s="18">
        <v>0.35024405594336477</v>
      </c>
      <c r="S10" s="18">
        <v>0.40676532642938518</v>
      </c>
      <c r="T10" s="18">
        <v>0.42799215344502478</v>
      </c>
      <c r="U10" s="18">
        <v>0.51102014983619093</v>
      </c>
      <c r="W10" s="18">
        <v>0.349953195725067</v>
      </c>
      <c r="X10" s="18">
        <v>0.37329773841307839</v>
      </c>
      <c r="Y10" s="18">
        <v>0.36531833987697893</v>
      </c>
      <c r="Z10" s="18">
        <v>0.41373180048590341</v>
      </c>
      <c r="AA10" s="18">
        <v>0.48824300882354837</v>
      </c>
      <c r="AB10" s="18">
        <v>0.47473419619005919</v>
      </c>
      <c r="AC10" s="18">
        <v>0.39452776986107008</v>
      </c>
      <c r="AD10" s="18">
        <v>0.34737569660256479</v>
      </c>
      <c r="AE10" s="18">
        <v>0.51985584690276931</v>
      </c>
      <c r="AG10" s="18">
        <v>0.37505548426820851</v>
      </c>
      <c r="AH10" s="18">
        <v>0.46535203714460338</v>
      </c>
    </row>
    <row r="11" spans="2:36" ht="32.15" customHeight="1" x14ac:dyDescent="0.35">
      <c r="B11" s="20" t="s">
        <v>137</v>
      </c>
      <c r="C11" s="18">
        <v>0.39433005808938287</v>
      </c>
      <c r="D11" s="18">
        <v>0.33296277131191221</v>
      </c>
      <c r="E11" s="18">
        <v>0.46523239708510911</v>
      </c>
      <c r="G11" s="18">
        <v>0.47264506534747069</v>
      </c>
      <c r="H11" s="18">
        <v>0.185775621673784</v>
      </c>
      <c r="J11" s="18">
        <v>0.36213517833851699</v>
      </c>
      <c r="K11" s="18">
        <v>0.4180770882357227</v>
      </c>
      <c r="L11" s="18">
        <v>0.24467052809010831</v>
      </c>
      <c r="M11" s="18">
        <v>0.4275375624110771</v>
      </c>
      <c r="N11" s="18">
        <v>0.43578379864092631</v>
      </c>
      <c r="O11" s="18">
        <v>0.55870144439259484</v>
      </c>
      <c r="P11" s="18">
        <v>0.53712411179889152</v>
      </c>
      <c r="Q11" s="18">
        <v>0.37612559939950618</v>
      </c>
      <c r="R11" s="18">
        <v>0.37463206987983089</v>
      </c>
      <c r="S11" s="18">
        <v>0.37751238763347</v>
      </c>
      <c r="T11" s="18">
        <v>0.27126665329302813</v>
      </c>
      <c r="U11" s="18">
        <v>0.26693955049142731</v>
      </c>
      <c r="W11" s="18">
        <v>0.55589216495247729</v>
      </c>
      <c r="X11" s="18">
        <v>0.49084901570984107</v>
      </c>
      <c r="Y11" s="18">
        <v>0.25266570814463463</v>
      </c>
      <c r="Z11" s="18">
        <v>0.2223352961558539</v>
      </c>
      <c r="AA11" s="18">
        <v>5.8275129255334422E-2</v>
      </c>
      <c r="AB11" s="18">
        <v>0.10150035132559421</v>
      </c>
      <c r="AC11" s="18">
        <v>7.1377039705389417E-2</v>
      </c>
      <c r="AD11" s="18">
        <v>0.1269981222303096</v>
      </c>
      <c r="AE11" s="18">
        <v>5.6738404456244632E-2</v>
      </c>
      <c r="AG11" s="18">
        <v>0.40631535504591609</v>
      </c>
      <c r="AH11" s="18">
        <v>7.8940508782770966E-2</v>
      </c>
    </row>
    <row r="13" spans="2:36" x14ac:dyDescent="0.35">
      <c r="B13" t="s">
        <v>380</v>
      </c>
    </row>
    <row r="14" spans="2:36" x14ac:dyDescent="0.35">
      <c r="B14" t="s">
        <v>11</v>
      </c>
    </row>
    <row r="16" spans="2:36" x14ac:dyDescent="0.35">
      <c r="B16"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J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138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32.15" customHeight="1" x14ac:dyDescent="0.35">
      <c r="B9" s="20" t="s">
        <v>135</v>
      </c>
      <c r="C9" s="18">
        <v>0.19920440701306061</v>
      </c>
      <c r="D9" s="18">
        <v>0.22953147730908291</v>
      </c>
      <c r="E9" s="18">
        <v>0.1691052054989883</v>
      </c>
      <c r="G9" s="18">
        <v>0.1364417679564999</v>
      </c>
      <c r="H9" s="18">
        <v>0.36634257471137138</v>
      </c>
      <c r="J9" s="18">
        <v>0.19487230863058649</v>
      </c>
      <c r="K9" s="18">
        <v>0.20267523934544751</v>
      </c>
      <c r="L9" s="18">
        <v>0.2091535304777607</v>
      </c>
      <c r="M9" s="18">
        <v>0.15161486279427019</v>
      </c>
      <c r="N9" s="18">
        <v>0.10518686716794109</v>
      </c>
      <c r="O9" s="18">
        <v>0.1885348200997847</v>
      </c>
      <c r="P9" s="18">
        <v>0.19414219503960689</v>
      </c>
      <c r="Q9" s="18">
        <v>0.18433346889366381</v>
      </c>
      <c r="R9" s="18">
        <v>0.26571667738214849</v>
      </c>
      <c r="S9" s="18">
        <v>0.1535658368900682</v>
      </c>
      <c r="T9" s="18">
        <v>0.27935524128557288</v>
      </c>
      <c r="U9" s="18">
        <v>0.11102014983619091</v>
      </c>
      <c r="W9" s="18">
        <v>8.3396899238823749E-2</v>
      </c>
      <c r="X9" s="18">
        <v>0.1143631277202992</v>
      </c>
      <c r="Y9" s="18">
        <v>0.26726658067889708</v>
      </c>
      <c r="Z9" s="18">
        <v>0.286920896339733</v>
      </c>
      <c r="AA9" s="18">
        <v>0.44348202225496591</v>
      </c>
      <c r="AB9" s="18">
        <v>0.51199842539345986</v>
      </c>
      <c r="AC9" s="18">
        <v>0.64630217672866297</v>
      </c>
      <c r="AD9" s="18">
        <v>0.53357779927632976</v>
      </c>
      <c r="AE9" s="18">
        <v>0.30607827262054699</v>
      </c>
      <c r="AG9" s="18">
        <v>0.19089752067005741</v>
      </c>
      <c r="AH9" s="18">
        <v>0.37796823154821468</v>
      </c>
    </row>
    <row r="10" spans="2:36" ht="32.15" customHeight="1" x14ac:dyDescent="0.35">
      <c r="B10" s="20" t="s">
        <v>136</v>
      </c>
      <c r="C10" s="18">
        <v>0.31916623054288912</v>
      </c>
      <c r="D10" s="18">
        <v>0.34534274886559418</v>
      </c>
      <c r="E10" s="18">
        <v>0.28755303683566702</v>
      </c>
      <c r="G10" s="18">
        <v>0.30400665422818912</v>
      </c>
      <c r="H10" s="18">
        <v>0.35953648658069359</v>
      </c>
      <c r="J10" s="18">
        <v>0.33741695885079398</v>
      </c>
      <c r="K10" s="18">
        <v>0.34940377785788829</v>
      </c>
      <c r="L10" s="18">
        <v>0.44482107571872959</v>
      </c>
      <c r="M10" s="18">
        <v>0.27310336403910063</v>
      </c>
      <c r="N10" s="18">
        <v>0.47062108456103457</v>
      </c>
      <c r="O10" s="18">
        <v>0.2568357250245567</v>
      </c>
      <c r="P10" s="18">
        <v>0.26065752815109983</v>
      </c>
      <c r="Q10" s="18">
        <v>0.29778234588596098</v>
      </c>
      <c r="R10" s="18">
        <v>0.24942892600900199</v>
      </c>
      <c r="S10" s="18">
        <v>0.39031357130380462</v>
      </c>
      <c r="T10" s="18">
        <v>0.23669990189581711</v>
      </c>
      <c r="U10" s="18">
        <v>0.22204029967238181</v>
      </c>
      <c r="W10" s="18">
        <v>0.25913208580180203</v>
      </c>
      <c r="X10" s="18">
        <v>0.39378218575531082</v>
      </c>
      <c r="Y10" s="18">
        <v>0.37416844854452552</v>
      </c>
      <c r="Z10" s="18">
        <v>0.40713416843504691</v>
      </c>
      <c r="AA10" s="18">
        <v>0.24702921473336839</v>
      </c>
      <c r="AB10" s="18">
        <v>0.33424580981459218</v>
      </c>
      <c r="AC10" s="18">
        <v>0.16138804753759209</v>
      </c>
      <c r="AD10" s="18">
        <v>0.46642220072367019</v>
      </c>
      <c r="AE10" s="18">
        <v>0.51635938866842646</v>
      </c>
      <c r="AG10" s="18">
        <v>0.31360714497893782</v>
      </c>
      <c r="AH10" s="18">
        <v>0.50057921346066214</v>
      </c>
    </row>
    <row r="11" spans="2:36" ht="32.15" customHeight="1" x14ac:dyDescent="0.35">
      <c r="B11" s="20" t="s">
        <v>137</v>
      </c>
      <c r="C11" s="18">
        <v>0.48162936244405019</v>
      </c>
      <c r="D11" s="18">
        <v>0.42512577382532302</v>
      </c>
      <c r="E11" s="18">
        <v>0.54334175766534487</v>
      </c>
      <c r="G11" s="18">
        <v>0.55955157781531117</v>
      </c>
      <c r="H11" s="18">
        <v>0.27412093870793491</v>
      </c>
      <c r="J11" s="18">
        <v>0.46771073251861961</v>
      </c>
      <c r="K11" s="18">
        <v>0.44792098279666409</v>
      </c>
      <c r="L11" s="18">
        <v>0.34602539380350972</v>
      </c>
      <c r="M11" s="18">
        <v>0.57528177316662898</v>
      </c>
      <c r="N11" s="18">
        <v>0.42419204827102408</v>
      </c>
      <c r="O11" s="18">
        <v>0.55462945487565829</v>
      </c>
      <c r="P11" s="18">
        <v>0.54520027680929339</v>
      </c>
      <c r="Q11" s="18">
        <v>0.5178841852203746</v>
      </c>
      <c r="R11" s="18">
        <v>0.48485439660884921</v>
      </c>
      <c r="S11" s="18">
        <v>0.45612059180612707</v>
      </c>
      <c r="T11" s="18">
        <v>0.48394485681860999</v>
      </c>
      <c r="U11" s="18">
        <v>0.66693955049142728</v>
      </c>
      <c r="W11" s="18">
        <v>0.65747101495937432</v>
      </c>
      <c r="X11" s="18">
        <v>0.49185468652439018</v>
      </c>
      <c r="Y11" s="18">
        <v>0.3585649707765774</v>
      </c>
      <c r="Z11" s="18">
        <v>0.3059449352252202</v>
      </c>
      <c r="AA11" s="18">
        <v>0.30948876301166578</v>
      </c>
      <c r="AB11" s="18">
        <v>0.15375576479194791</v>
      </c>
      <c r="AC11" s="18">
        <v>0.1923097757337448</v>
      </c>
      <c r="AD11" s="18">
        <v>0</v>
      </c>
      <c r="AE11" s="18">
        <v>0.17756233871102611</v>
      </c>
      <c r="AG11" s="18">
        <v>0.49549533435100479</v>
      </c>
      <c r="AH11" s="18">
        <v>0.1214525549911232</v>
      </c>
    </row>
    <row r="13" spans="2:36" x14ac:dyDescent="0.35">
      <c r="B13" t="s">
        <v>380</v>
      </c>
    </row>
    <row r="14" spans="2:36" x14ac:dyDescent="0.35">
      <c r="B14" t="s">
        <v>11</v>
      </c>
    </row>
    <row r="16" spans="2:36" x14ac:dyDescent="0.35">
      <c r="B16"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J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139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32.15" customHeight="1" x14ac:dyDescent="0.35">
      <c r="B9" s="20" t="s">
        <v>135</v>
      </c>
      <c r="C9" s="18">
        <v>0.23711639959358419</v>
      </c>
      <c r="D9" s="18">
        <v>0.27816419716423191</v>
      </c>
      <c r="E9" s="18">
        <v>0.1958405162374553</v>
      </c>
      <c r="G9" s="18">
        <v>0.18488652293213631</v>
      </c>
      <c r="H9" s="18">
        <v>0.37620560960013238</v>
      </c>
      <c r="J9" s="18">
        <v>0.28659713596036562</v>
      </c>
      <c r="K9" s="18">
        <v>0.33777294192313428</v>
      </c>
      <c r="L9" s="18">
        <v>0.34298636049123471</v>
      </c>
      <c r="M9" s="18">
        <v>0.14040870339270131</v>
      </c>
      <c r="N9" s="18">
        <v>0.24171663558274251</v>
      </c>
      <c r="O9" s="18">
        <v>0.19057081485825289</v>
      </c>
      <c r="P9" s="18">
        <v>0.13276416799369661</v>
      </c>
      <c r="Q9" s="18">
        <v>0.17640683297114981</v>
      </c>
      <c r="R9" s="18">
        <v>0.21395251740556351</v>
      </c>
      <c r="S9" s="18">
        <v>0.29479205105768441</v>
      </c>
      <c r="T9" s="18">
        <v>0.32136344552062468</v>
      </c>
      <c r="U9" s="18">
        <v>0</v>
      </c>
      <c r="W9" s="18">
        <v>0.12568300283773559</v>
      </c>
      <c r="X9" s="18">
        <v>0.1682125486938493</v>
      </c>
      <c r="Y9" s="18">
        <v>0.3063885002368868</v>
      </c>
      <c r="Z9" s="18">
        <v>0.35043975596250759</v>
      </c>
      <c r="AA9" s="18">
        <v>0.56423585866973858</v>
      </c>
      <c r="AB9" s="18">
        <v>0.2622366567335766</v>
      </c>
      <c r="AC9" s="18">
        <v>0.65195436515994099</v>
      </c>
      <c r="AD9" s="18">
        <v>0.52562618116712545</v>
      </c>
      <c r="AE9" s="18">
        <v>0.40615016857322989</v>
      </c>
      <c r="AG9" s="18">
        <v>0.23030574159593531</v>
      </c>
      <c r="AH9" s="18">
        <v>0.44390464553621911</v>
      </c>
    </row>
    <row r="10" spans="2:36" ht="32.15" customHeight="1" x14ac:dyDescent="0.35">
      <c r="B10" s="20" t="s">
        <v>136</v>
      </c>
      <c r="C10" s="18">
        <v>0.3721475319373298</v>
      </c>
      <c r="D10" s="18">
        <v>0.37268348500523002</v>
      </c>
      <c r="E10" s="18">
        <v>0.36647168151419968</v>
      </c>
      <c r="G10" s="18">
        <v>0.36708698008596907</v>
      </c>
      <c r="H10" s="18">
        <v>0.38562388310249518</v>
      </c>
      <c r="J10" s="18">
        <v>0.27866436154781121</v>
      </c>
      <c r="K10" s="18">
        <v>0.30383954393855922</v>
      </c>
      <c r="L10" s="18">
        <v>0.41850423724199393</v>
      </c>
      <c r="M10" s="18">
        <v>0.43592656954330589</v>
      </c>
      <c r="N10" s="18">
        <v>0.44049861954872249</v>
      </c>
      <c r="O10" s="18">
        <v>0.36364392096656323</v>
      </c>
      <c r="P10" s="18">
        <v>0.29572839483351071</v>
      </c>
      <c r="Q10" s="18">
        <v>0.46377016729848358</v>
      </c>
      <c r="R10" s="18">
        <v>0.38488977154948861</v>
      </c>
      <c r="S10" s="18">
        <v>0.41910494915183738</v>
      </c>
      <c r="T10" s="18">
        <v>0.33776647714512031</v>
      </c>
      <c r="U10" s="18">
        <v>0.55510074918095464</v>
      </c>
      <c r="W10" s="18">
        <v>0.32628329319024679</v>
      </c>
      <c r="X10" s="18">
        <v>0.38702857595913132</v>
      </c>
      <c r="Y10" s="18">
        <v>0.49042770392491281</v>
      </c>
      <c r="Z10" s="18">
        <v>0.36769259803432908</v>
      </c>
      <c r="AA10" s="18">
        <v>0.26536403153457611</v>
      </c>
      <c r="AB10" s="18">
        <v>0.68701316760362618</v>
      </c>
      <c r="AC10" s="18">
        <v>0.23867331148541851</v>
      </c>
      <c r="AD10" s="18">
        <v>0.47437381883287433</v>
      </c>
      <c r="AE10" s="18">
        <v>0.33822330622790298</v>
      </c>
      <c r="AG10" s="18">
        <v>0.37220921303718929</v>
      </c>
      <c r="AH10" s="18">
        <v>0.38124693314718799</v>
      </c>
    </row>
    <row r="11" spans="2:36" ht="32.15" customHeight="1" x14ac:dyDescent="0.35">
      <c r="B11" s="20" t="s">
        <v>137</v>
      </c>
      <c r="C11" s="18">
        <v>0.39073606846908598</v>
      </c>
      <c r="D11" s="18">
        <v>0.34915231783053807</v>
      </c>
      <c r="E11" s="18">
        <v>0.43768780224834508</v>
      </c>
      <c r="G11" s="18">
        <v>0.44802649698189478</v>
      </c>
      <c r="H11" s="18">
        <v>0.2381705072973723</v>
      </c>
      <c r="J11" s="18">
        <v>0.43473850249182328</v>
      </c>
      <c r="K11" s="18">
        <v>0.35838751413830661</v>
      </c>
      <c r="L11" s="18">
        <v>0.23850940226677109</v>
      </c>
      <c r="M11" s="18">
        <v>0.42366472706399261</v>
      </c>
      <c r="N11" s="18">
        <v>0.31778474486853481</v>
      </c>
      <c r="O11" s="18">
        <v>0.44578526417518338</v>
      </c>
      <c r="P11" s="18">
        <v>0.57150743717279273</v>
      </c>
      <c r="Q11" s="18">
        <v>0.35982299973036608</v>
      </c>
      <c r="R11" s="18">
        <v>0.40115771104494768</v>
      </c>
      <c r="S11" s="18">
        <v>0.28610299979047832</v>
      </c>
      <c r="T11" s="18">
        <v>0.34087007733425517</v>
      </c>
      <c r="U11" s="18">
        <v>0.44489925081904541</v>
      </c>
      <c r="W11" s="18">
        <v>0.54803370397201767</v>
      </c>
      <c r="X11" s="18">
        <v>0.44475887534701952</v>
      </c>
      <c r="Y11" s="18">
        <v>0.20318379583820051</v>
      </c>
      <c r="Z11" s="18">
        <v>0.28186764600316339</v>
      </c>
      <c r="AA11" s="18">
        <v>0.1704001097956854</v>
      </c>
      <c r="AB11" s="18">
        <v>5.075017566279711E-2</v>
      </c>
      <c r="AC11" s="18">
        <v>0.1093723233546405</v>
      </c>
      <c r="AD11" s="18">
        <v>0</v>
      </c>
      <c r="AE11" s="18">
        <v>0.25562652519886669</v>
      </c>
      <c r="AG11" s="18">
        <v>0.39748504536687551</v>
      </c>
      <c r="AH11" s="18">
        <v>0.17484842131659309</v>
      </c>
    </row>
    <row r="13" spans="2:36" x14ac:dyDescent="0.35">
      <c r="B13" t="s">
        <v>380</v>
      </c>
    </row>
    <row r="14" spans="2:36" x14ac:dyDescent="0.35">
      <c r="B14" t="s">
        <v>11</v>
      </c>
    </row>
    <row r="16" spans="2:36" x14ac:dyDescent="0.35">
      <c r="B16"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J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140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32.15" customHeight="1" x14ac:dyDescent="0.35">
      <c r="B9" s="20" t="s">
        <v>135</v>
      </c>
      <c r="C9" s="18">
        <v>0.2225036511077968</v>
      </c>
      <c r="D9" s="18">
        <v>0.27197921393268559</v>
      </c>
      <c r="E9" s="18">
        <v>0.17170852010810209</v>
      </c>
      <c r="G9" s="18">
        <v>0.16639658133964241</v>
      </c>
      <c r="H9" s="18">
        <v>0.37191790418787579</v>
      </c>
      <c r="J9" s="18">
        <v>0.118546218265461</v>
      </c>
      <c r="K9" s="18">
        <v>0.23588789783696029</v>
      </c>
      <c r="L9" s="18">
        <v>0.3161397590224681</v>
      </c>
      <c r="M9" s="18">
        <v>0.26556349410635488</v>
      </c>
      <c r="N9" s="18">
        <v>0.1013239603856842</v>
      </c>
      <c r="O9" s="18">
        <v>0.15142187422193989</v>
      </c>
      <c r="P9" s="18">
        <v>0.1569698735249267</v>
      </c>
      <c r="Q9" s="18">
        <v>0.23618699561348849</v>
      </c>
      <c r="R9" s="18">
        <v>0.285069400172207</v>
      </c>
      <c r="S9" s="18">
        <v>0.46480964307333328</v>
      </c>
      <c r="T9" s="18">
        <v>0.177820812240996</v>
      </c>
      <c r="U9" s="18">
        <v>0.11102014983619091</v>
      </c>
      <c r="W9" s="18">
        <v>8.7554325432657509E-2</v>
      </c>
      <c r="X9" s="18">
        <v>0.17973021127884781</v>
      </c>
      <c r="Y9" s="18">
        <v>0.36449777927250682</v>
      </c>
      <c r="Z9" s="18">
        <v>0.34455907555289172</v>
      </c>
      <c r="AA9" s="18">
        <v>0.23797211134050561</v>
      </c>
      <c r="AB9" s="18">
        <v>0.47640653305263631</v>
      </c>
      <c r="AC9" s="18">
        <v>0.56797018083951267</v>
      </c>
      <c r="AD9" s="18">
        <v>0.87718676262004025</v>
      </c>
      <c r="AE9" s="18">
        <v>0.43462163950943983</v>
      </c>
      <c r="AG9" s="18">
        <v>0.21112869492005429</v>
      </c>
      <c r="AH9" s="18">
        <v>0.57447242949098687</v>
      </c>
    </row>
    <row r="10" spans="2:36" ht="32.15" customHeight="1" x14ac:dyDescent="0.35">
      <c r="B10" s="20" t="s">
        <v>136</v>
      </c>
      <c r="C10" s="18">
        <v>0.38606778316796742</v>
      </c>
      <c r="D10" s="18">
        <v>0.37421090478709929</v>
      </c>
      <c r="E10" s="18">
        <v>0.3974294829402451</v>
      </c>
      <c r="G10" s="18">
        <v>0.39343094959266289</v>
      </c>
      <c r="H10" s="18">
        <v>0.36645952317156599</v>
      </c>
      <c r="J10" s="18">
        <v>0.48234617482241832</v>
      </c>
      <c r="K10" s="18">
        <v>0.29089847329065449</v>
      </c>
      <c r="L10" s="18">
        <v>0.41197535693138898</v>
      </c>
      <c r="M10" s="18">
        <v>0.32381145552405172</v>
      </c>
      <c r="N10" s="18">
        <v>0.45209036991862472</v>
      </c>
      <c r="O10" s="18">
        <v>0.4213485360354457</v>
      </c>
      <c r="P10" s="18">
        <v>0.37374352392574811</v>
      </c>
      <c r="Q10" s="18">
        <v>0.43274904130882819</v>
      </c>
      <c r="R10" s="18">
        <v>0.31209406304496912</v>
      </c>
      <c r="S10" s="18">
        <v>0.26965124466489759</v>
      </c>
      <c r="T10" s="18">
        <v>0.41000564758020841</v>
      </c>
      <c r="U10" s="18">
        <v>0.51102014983619093</v>
      </c>
      <c r="W10" s="18">
        <v>0.35036670948527188</v>
      </c>
      <c r="X10" s="18">
        <v>0.42040160780798508</v>
      </c>
      <c r="Y10" s="18">
        <v>0.38872638153223082</v>
      </c>
      <c r="Z10" s="18">
        <v>0.37451327881483309</v>
      </c>
      <c r="AA10" s="18">
        <v>0.56777233137790761</v>
      </c>
      <c r="AB10" s="18">
        <v>0.52359346694736364</v>
      </c>
      <c r="AC10" s="18">
        <v>0.3225388965365093</v>
      </c>
      <c r="AD10" s="18">
        <v>0.12281323737995981</v>
      </c>
      <c r="AE10" s="18">
        <v>0.3986078403759219</v>
      </c>
      <c r="AG10" s="18">
        <v>0.3866478310067426</v>
      </c>
      <c r="AH10" s="18">
        <v>0.3114566142907309</v>
      </c>
    </row>
    <row r="11" spans="2:36" ht="32.15" customHeight="1" x14ac:dyDescent="0.35">
      <c r="B11" s="20" t="s">
        <v>137</v>
      </c>
      <c r="C11" s="18">
        <v>0.39142856572423579</v>
      </c>
      <c r="D11" s="18">
        <v>0.35380988128021501</v>
      </c>
      <c r="E11" s="18">
        <v>0.43086199695165289</v>
      </c>
      <c r="G11" s="18">
        <v>0.44017246906769469</v>
      </c>
      <c r="H11" s="18">
        <v>0.26162257264055833</v>
      </c>
      <c r="J11" s="18">
        <v>0.39910760691212083</v>
      </c>
      <c r="K11" s="18">
        <v>0.47321362887238522</v>
      </c>
      <c r="L11" s="18">
        <v>0.27188488404614281</v>
      </c>
      <c r="M11" s="18">
        <v>0.41062505036959313</v>
      </c>
      <c r="N11" s="18">
        <v>0.44658566969569091</v>
      </c>
      <c r="O11" s="18">
        <v>0.42722958974261421</v>
      </c>
      <c r="P11" s="18">
        <v>0.46928660254932542</v>
      </c>
      <c r="Q11" s="18">
        <v>0.33106396307768282</v>
      </c>
      <c r="R11" s="18">
        <v>0.40283653678282372</v>
      </c>
      <c r="S11" s="18">
        <v>0.26553911226176907</v>
      </c>
      <c r="T11" s="18">
        <v>0.41217354017879571</v>
      </c>
      <c r="U11" s="18">
        <v>0.37795970032761822</v>
      </c>
      <c r="W11" s="18">
        <v>0.56207896508207067</v>
      </c>
      <c r="X11" s="18">
        <v>0.39986818091316739</v>
      </c>
      <c r="Y11" s="18">
        <v>0.2467758391952625</v>
      </c>
      <c r="Z11" s="18">
        <v>0.2809276456322754</v>
      </c>
      <c r="AA11" s="18">
        <v>0.19425555728158669</v>
      </c>
      <c r="AB11" s="18">
        <v>0</v>
      </c>
      <c r="AC11" s="18">
        <v>0.1094909226239779</v>
      </c>
      <c r="AD11" s="18">
        <v>0</v>
      </c>
      <c r="AE11" s="18">
        <v>0.16677052011463789</v>
      </c>
      <c r="AG11" s="18">
        <v>0.40222347407320319</v>
      </c>
      <c r="AH11" s="18">
        <v>0.11407095621828239</v>
      </c>
    </row>
    <row r="13" spans="2:36" x14ac:dyDescent="0.35">
      <c r="B13" t="s">
        <v>380</v>
      </c>
    </row>
    <row r="14" spans="2:36" x14ac:dyDescent="0.35">
      <c r="B14" t="s">
        <v>11</v>
      </c>
    </row>
    <row r="16" spans="2:36" x14ac:dyDescent="0.35">
      <c r="B16"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F19"/>
  <sheetViews>
    <sheetView showGridLines="0" workbookViewId="0"/>
  </sheetViews>
  <sheetFormatPr defaultRowHeight="14.5" x14ac:dyDescent="0.35"/>
  <cols>
    <col min="1" max="1" width="5" customWidth="1"/>
    <col min="2" max="2" width="25" customWidth="1"/>
    <col min="3" max="6" width="20" customWidth="1"/>
  </cols>
  <sheetData>
    <row r="2" spans="2:6" ht="40" customHeight="1" x14ac:dyDescent="0.35">
      <c r="D2" s="19" t="s">
        <v>406</v>
      </c>
    </row>
    <row r="6" spans="2:6" ht="120" customHeight="1" x14ac:dyDescent="0.35">
      <c r="C6" s="21" t="s">
        <v>407</v>
      </c>
      <c r="D6" s="21" t="s">
        <v>408</v>
      </c>
      <c r="E6" s="21" t="s">
        <v>409</v>
      </c>
      <c r="F6" s="21" t="s">
        <v>410</v>
      </c>
    </row>
    <row r="7" spans="2:6" x14ac:dyDescent="0.35">
      <c r="B7" s="20" t="s">
        <v>142</v>
      </c>
      <c r="C7" s="18">
        <v>5.9501211060629423E-2</v>
      </c>
      <c r="D7" s="18">
        <v>0.1082162291880318</v>
      </c>
      <c r="E7" s="18">
        <v>7.516596009800755E-2</v>
      </c>
      <c r="F7" s="18">
        <v>8.1188150877732942E-2</v>
      </c>
    </row>
    <row r="8" spans="2:6" x14ac:dyDescent="0.35">
      <c r="B8" s="20" t="s">
        <v>143</v>
      </c>
      <c r="C8" s="18">
        <v>0.1388221123654981</v>
      </c>
      <c r="D8" s="18">
        <v>0.14157642141897009</v>
      </c>
      <c r="E8" s="18">
        <v>0.16994281115244181</v>
      </c>
      <c r="F8" s="18">
        <v>0.14339083804790559</v>
      </c>
    </row>
    <row r="9" spans="2:6" x14ac:dyDescent="0.35">
      <c r="B9" s="20" t="s">
        <v>144</v>
      </c>
      <c r="C9" s="18">
        <v>0.43080855146928521</v>
      </c>
      <c r="D9" s="18">
        <v>0.33966229857701541</v>
      </c>
      <c r="E9" s="18">
        <v>0.37469360757503989</v>
      </c>
      <c r="F9" s="18">
        <v>0.36292243305843358</v>
      </c>
    </row>
    <row r="10" spans="2:6" x14ac:dyDescent="0.35">
      <c r="B10" s="20" t="s">
        <v>145</v>
      </c>
      <c r="C10" s="18">
        <v>0.18635613491830119</v>
      </c>
      <c r="D10" s="18">
        <v>0.18031406722676521</v>
      </c>
      <c r="E10" s="18">
        <v>0.1884865193228164</v>
      </c>
      <c r="F10" s="18">
        <v>0.1974667150514719</v>
      </c>
    </row>
    <row r="11" spans="2:6" x14ac:dyDescent="0.35">
      <c r="B11" s="20" t="s">
        <v>146</v>
      </c>
      <c r="C11" s="18">
        <v>0.13017477708738631</v>
      </c>
      <c r="D11" s="18">
        <v>0.162350960046653</v>
      </c>
      <c r="E11" s="18">
        <v>0.10207634641831</v>
      </c>
      <c r="F11" s="18">
        <v>0.14671953301371271</v>
      </c>
    </row>
    <row r="12" spans="2:6" x14ac:dyDescent="0.35">
      <c r="B12" s="20" t="s">
        <v>66</v>
      </c>
      <c r="C12" s="18">
        <v>5.4337213098899863E-2</v>
      </c>
      <c r="D12" s="18">
        <v>6.7880023542564547E-2</v>
      </c>
      <c r="E12" s="18">
        <v>8.9634755433384394E-2</v>
      </c>
      <c r="F12" s="18">
        <v>6.8312329950743267E-2</v>
      </c>
    </row>
    <row r="15" spans="2:6" x14ac:dyDescent="0.35">
      <c r="B15" t="s">
        <v>380</v>
      </c>
    </row>
    <row r="16" spans="2:6" x14ac:dyDescent="0.35">
      <c r="B16" t="s">
        <v>11</v>
      </c>
    </row>
    <row r="19" spans="2:2" x14ac:dyDescent="0.35">
      <c r="B19" t="str">
        <f>HYPERLINK("#Contents!A1", "Return to Contents")</f>
        <v>Return to Contents</v>
      </c>
    </row>
  </sheetData>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141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142</v>
      </c>
      <c r="C9" s="18">
        <v>5.9501211060629423E-2</v>
      </c>
      <c r="D9" s="18">
        <v>6.3281702933533218E-2</v>
      </c>
      <c r="E9" s="18">
        <v>5.6321304436895307E-2</v>
      </c>
      <c r="G9" s="18">
        <v>5.5968506616166667E-2</v>
      </c>
      <c r="H9" s="18">
        <v>6.8908873911375373E-2</v>
      </c>
      <c r="J9" s="18">
        <v>4.5942894112154638E-2</v>
      </c>
      <c r="K9" s="18">
        <v>0.11255049049146849</v>
      </c>
      <c r="L9" s="18">
        <v>6.6889764139361846E-2</v>
      </c>
      <c r="M9" s="18">
        <v>2.7714312919995231E-2</v>
      </c>
      <c r="N9" s="18">
        <v>8.5869303233525027E-2</v>
      </c>
      <c r="O9" s="18">
        <v>7.3995767162040912E-2</v>
      </c>
      <c r="P9" s="18">
        <v>3.5974609210967637E-2</v>
      </c>
      <c r="Q9" s="18">
        <v>3.079646207759941E-2</v>
      </c>
      <c r="R9" s="18">
        <v>5.1764159976584977E-2</v>
      </c>
      <c r="S9" s="18">
        <v>0.124312898094153</v>
      </c>
      <c r="T9" s="18">
        <v>3.1931005003349867E-2</v>
      </c>
      <c r="U9" s="18">
        <v>8.8979850163809091E-2</v>
      </c>
      <c r="W9" s="18">
        <v>4.6926593784362793E-2</v>
      </c>
      <c r="X9" s="18">
        <v>4.1271255389844719E-2</v>
      </c>
      <c r="Y9" s="18">
        <v>8.5257908216518963E-2</v>
      </c>
      <c r="Z9" s="18">
        <v>0.1084531402139249</v>
      </c>
      <c r="AA9" s="18">
        <v>9.2198697853311321E-2</v>
      </c>
      <c r="AB9" s="18">
        <v>0</v>
      </c>
      <c r="AC9" s="18">
        <v>7.9745291807812035E-2</v>
      </c>
      <c r="AD9" s="18">
        <v>0</v>
      </c>
      <c r="AE9" s="18">
        <v>0</v>
      </c>
      <c r="AG9" s="18">
        <v>5.989543884083659E-2</v>
      </c>
      <c r="AH9" s="18">
        <v>0</v>
      </c>
    </row>
    <row r="10" spans="2:36" ht="19" customHeight="1" x14ac:dyDescent="0.35">
      <c r="B10" s="20" t="s">
        <v>143</v>
      </c>
      <c r="C10" s="18">
        <v>0.1388221123654981</v>
      </c>
      <c r="D10" s="18">
        <v>0.1646756657659483</v>
      </c>
      <c r="E10" s="18">
        <v>0.11265122314498879</v>
      </c>
      <c r="G10" s="18">
        <v>0.1337067982675034</v>
      </c>
      <c r="H10" s="18">
        <v>0.1524442964927413</v>
      </c>
      <c r="J10" s="18">
        <v>0.15489420661757791</v>
      </c>
      <c r="K10" s="18">
        <v>0.14142450078871091</v>
      </c>
      <c r="L10" s="18">
        <v>0.1607190118741661</v>
      </c>
      <c r="M10" s="18">
        <v>5.5428625839990447E-2</v>
      </c>
      <c r="N10" s="18">
        <v>0.14039267519705831</v>
      </c>
      <c r="O10" s="18">
        <v>0.10884419070047489</v>
      </c>
      <c r="P10" s="18">
        <v>0.20089461073032511</v>
      </c>
      <c r="Q10" s="18">
        <v>6.9523584329892224E-2</v>
      </c>
      <c r="R10" s="18">
        <v>7.4619973991694954E-2</v>
      </c>
      <c r="S10" s="18">
        <v>0.1412262141676161</v>
      </c>
      <c r="T10" s="18">
        <v>0.14881619351888209</v>
      </c>
      <c r="U10" s="18">
        <v>0.28897985016380912</v>
      </c>
      <c r="W10" s="18">
        <v>9.3070834912017536E-2</v>
      </c>
      <c r="X10" s="18">
        <v>0.16475144771618849</v>
      </c>
      <c r="Y10" s="18">
        <v>0.2168258228640092</v>
      </c>
      <c r="Z10" s="18">
        <v>0.20751101298340771</v>
      </c>
      <c r="AA10" s="18">
        <v>0.1044046564574532</v>
      </c>
      <c r="AB10" s="18">
        <v>0.14278611452181111</v>
      </c>
      <c r="AC10" s="18">
        <v>0.1232741646190036</v>
      </c>
      <c r="AD10" s="18">
        <v>0</v>
      </c>
      <c r="AE10" s="18">
        <v>0.18892790103691171</v>
      </c>
      <c r="AG10" s="18">
        <v>0.13991074286458549</v>
      </c>
      <c r="AH10" s="18">
        <v>0.1292265942012969</v>
      </c>
    </row>
    <row r="11" spans="2:36" ht="19" customHeight="1" x14ac:dyDescent="0.35">
      <c r="B11" s="20" t="s">
        <v>144</v>
      </c>
      <c r="C11" s="18">
        <v>0.43080855146928521</v>
      </c>
      <c r="D11" s="18">
        <v>0.41148933501461049</v>
      </c>
      <c r="E11" s="18">
        <v>0.4426829638790673</v>
      </c>
      <c r="G11" s="18">
        <v>0.46171773682449507</v>
      </c>
      <c r="H11" s="18">
        <v>0.3484967704005888</v>
      </c>
      <c r="J11" s="18">
        <v>0.36220280101957791</v>
      </c>
      <c r="K11" s="18">
        <v>0.45811840443059931</v>
      </c>
      <c r="L11" s="18">
        <v>0.42635573962985662</v>
      </c>
      <c r="M11" s="18">
        <v>0.410827229631122</v>
      </c>
      <c r="N11" s="18">
        <v>0.22541006430504409</v>
      </c>
      <c r="O11" s="18">
        <v>0.43560369337013599</v>
      </c>
      <c r="P11" s="18">
        <v>0.42481843100653283</v>
      </c>
      <c r="Q11" s="18">
        <v>0.51947388095608438</v>
      </c>
      <c r="R11" s="18">
        <v>0.54753902926023079</v>
      </c>
      <c r="S11" s="18">
        <v>0.40265319402625671</v>
      </c>
      <c r="T11" s="18">
        <v>0.45541329792681789</v>
      </c>
      <c r="U11" s="18">
        <v>0.2</v>
      </c>
      <c r="W11" s="18">
        <v>0.51591139858968671</v>
      </c>
      <c r="X11" s="18">
        <v>0.4066944586136817</v>
      </c>
      <c r="Y11" s="18">
        <v>0.36103370646683097</v>
      </c>
      <c r="Z11" s="18">
        <v>0.41642256614136108</v>
      </c>
      <c r="AA11" s="18">
        <v>0.3234192047174641</v>
      </c>
      <c r="AB11" s="18">
        <v>0.31361222368014069</v>
      </c>
      <c r="AC11" s="18">
        <v>0.2301864601136584</v>
      </c>
      <c r="AD11" s="18">
        <v>0.33942407849336059</v>
      </c>
      <c r="AE11" s="18">
        <v>0.30240470994940089</v>
      </c>
      <c r="AG11" s="18">
        <v>0.4347251129099779</v>
      </c>
      <c r="AH11" s="18">
        <v>0.3141028480654427</v>
      </c>
    </row>
    <row r="12" spans="2:36" ht="19" customHeight="1" x14ac:dyDescent="0.35">
      <c r="B12" s="20" t="s">
        <v>145</v>
      </c>
      <c r="C12" s="18">
        <v>0.18635613491830119</v>
      </c>
      <c r="D12" s="18">
        <v>0.19498489088364621</v>
      </c>
      <c r="E12" s="18">
        <v>0.17993243072828519</v>
      </c>
      <c r="G12" s="18">
        <v>0.15567327132847769</v>
      </c>
      <c r="H12" s="18">
        <v>0.26806521658261412</v>
      </c>
      <c r="J12" s="18">
        <v>0.2044009151450418</v>
      </c>
      <c r="K12" s="18">
        <v>0.16013941890723801</v>
      </c>
      <c r="L12" s="18">
        <v>0.18249903132436299</v>
      </c>
      <c r="M12" s="18">
        <v>0.20888062742698579</v>
      </c>
      <c r="N12" s="18">
        <v>0.15076398933241239</v>
      </c>
      <c r="O12" s="18">
        <v>0.21157880011283881</v>
      </c>
      <c r="P12" s="18">
        <v>0.16108000951568541</v>
      </c>
      <c r="Q12" s="18">
        <v>0.1768545626603561</v>
      </c>
      <c r="R12" s="18">
        <v>0.18591478642752601</v>
      </c>
      <c r="S12" s="18">
        <v>0.2198344183402732</v>
      </c>
      <c r="T12" s="18">
        <v>0.26013718190778601</v>
      </c>
      <c r="U12" s="18">
        <v>0.11102014983619091</v>
      </c>
      <c r="W12" s="18">
        <v>0.1084693933845772</v>
      </c>
      <c r="X12" s="18">
        <v>0.19805515355189551</v>
      </c>
      <c r="Y12" s="18">
        <v>0.24972833038840109</v>
      </c>
      <c r="Z12" s="18">
        <v>0.18764444995671209</v>
      </c>
      <c r="AA12" s="18">
        <v>0.36801737776842602</v>
      </c>
      <c r="AB12" s="18">
        <v>0.38437059419362241</v>
      </c>
      <c r="AC12" s="18">
        <v>0.32371266755260819</v>
      </c>
      <c r="AD12" s="18">
        <v>0.47437381883287433</v>
      </c>
      <c r="AE12" s="18">
        <v>0.17411764545693009</v>
      </c>
      <c r="AG12" s="18">
        <v>0.184869259972959</v>
      </c>
      <c r="AH12" s="18">
        <v>0.26899873944898478</v>
      </c>
    </row>
    <row r="13" spans="2:36" ht="19" customHeight="1" x14ac:dyDescent="0.35">
      <c r="B13" s="20" t="s">
        <v>146</v>
      </c>
      <c r="C13" s="18">
        <v>0.13017477708738631</v>
      </c>
      <c r="D13" s="18">
        <v>0.1181846607475054</v>
      </c>
      <c r="E13" s="18">
        <v>0.14552304474640401</v>
      </c>
      <c r="G13" s="18">
        <v>0.1234002235884011</v>
      </c>
      <c r="H13" s="18">
        <v>0.14821554904686629</v>
      </c>
      <c r="J13" s="18">
        <v>0.14067339488133851</v>
      </c>
      <c r="K13" s="18">
        <v>0.100198915063652</v>
      </c>
      <c r="L13" s="18">
        <v>0.105257188473544</v>
      </c>
      <c r="M13" s="18">
        <v>0.25272455848195591</v>
      </c>
      <c r="N13" s="18">
        <v>0.25717129273490169</v>
      </c>
      <c r="O13" s="18">
        <v>0.12064703721314859</v>
      </c>
      <c r="P13" s="18">
        <v>0.12921710947708689</v>
      </c>
      <c r="Q13" s="18">
        <v>0.1252272979874931</v>
      </c>
      <c r="R13" s="18">
        <v>9.8987877819725678E-2</v>
      </c>
      <c r="S13" s="18">
        <v>0.1119732753717009</v>
      </c>
      <c r="T13" s="18">
        <v>7.1771316639814328E-2</v>
      </c>
      <c r="U13" s="18">
        <v>0.22204029967238181</v>
      </c>
      <c r="W13" s="18">
        <v>0.13707590357529181</v>
      </c>
      <c r="X13" s="18">
        <v>0.1297425846206576</v>
      </c>
      <c r="Y13" s="18">
        <v>8.7154232064239764E-2</v>
      </c>
      <c r="Z13" s="18">
        <v>7.9968830704594276E-2</v>
      </c>
      <c r="AA13" s="18">
        <v>7.7540381433912287E-2</v>
      </c>
      <c r="AB13" s="18">
        <v>0.15923106760442579</v>
      </c>
      <c r="AC13" s="18">
        <v>0.2430814159069177</v>
      </c>
      <c r="AD13" s="18">
        <v>0.18620210267376491</v>
      </c>
      <c r="AE13" s="18">
        <v>0.33454974355675687</v>
      </c>
      <c r="AG13" s="18">
        <v>0.1242749713081755</v>
      </c>
      <c r="AH13" s="18">
        <v>0.28767181828427563</v>
      </c>
    </row>
    <row r="14" spans="2:36" ht="19" customHeight="1" x14ac:dyDescent="0.35">
      <c r="B14" s="20" t="s">
        <v>66</v>
      </c>
      <c r="C14" s="18">
        <v>5.4337213098899863E-2</v>
      </c>
      <c r="D14" s="18">
        <v>4.7383744654756442E-2</v>
      </c>
      <c r="E14" s="18">
        <v>6.2889033064359431E-2</v>
      </c>
      <c r="G14" s="18">
        <v>6.9533463374956236E-2</v>
      </c>
      <c r="H14" s="18">
        <v>1.3869293565814039E-2</v>
      </c>
      <c r="J14" s="18">
        <v>9.1885788224309289E-2</v>
      </c>
      <c r="K14" s="18">
        <v>2.756827031833127E-2</v>
      </c>
      <c r="L14" s="18">
        <v>5.8279264558708237E-2</v>
      </c>
      <c r="M14" s="18">
        <v>4.4424645699950388E-2</v>
      </c>
      <c r="N14" s="18">
        <v>0.14039267519705831</v>
      </c>
      <c r="O14" s="18">
        <v>4.9330511441360622E-2</v>
      </c>
      <c r="P14" s="18">
        <v>4.8015230059402288E-2</v>
      </c>
      <c r="Q14" s="18">
        <v>7.8124211988574249E-2</v>
      </c>
      <c r="R14" s="18">
        <v>4.1174172524237232E-2</v>
      </c>
      <c r="S14" s="18">
        <v>0</v>
      </c>
      <c r="T14" s="18">
        <v>3.1931005003349867E-2</v>
      </c>
      <c r="U14" s="18">
        <v>8.8979850163809091E-2</v>
      </c>
      <c r="W14" s="18">
        <v>9.8545875754063955E-2</v>
      </c>
      <c r="X14" s="18">
        <v>5.9485100107732128E-2</v>
      </c>
      <c r="Y14" s="18">
        <v>0</v>
      </c>
      <c r="Z14" s="18">
        <v>0</v>
      </c>
      <c r="AA14" s="18">
        <v>3.4419681769433073E-2</v>
      </c>
      <c r="AB14" s="18">
        <v>0</v>
      </c>
      <c r="AC14" s="18">
        <v>0</v>
      </c>
      <c r="AD14" s="18">
        <v>0</v>
      </c>
      <c r="AE14" s="18">
        <v>0</v>
      </c>
      <c r="AG14" s="18">
        <v>5.6324474103465569E-2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147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142</v>
      </c>
      <c r="C9" s="18">
        <v>0.1082162291880318</v>
      </c>
      <c r="D9" s="18">
        <v>8.3873551557379203E-2</v>
      </c>
      <c r="E9" s="18">
        <v>0.13680095259774061</v>
      </c>
      <c r="G9" s="18">
        <v>0.1070346177392332</v>
      </c>
      <c r="H9" s="18">
        <v>0.11136288419572769</v>
      </c>
      <c r="J9" s="18">
        <v>0.17364562490813459</v>
      </c>
      <c r="K9" s="18">
        <v>6.1965198340026333E-2</v>
      </c>
      <c r="L9" s="18">
        <v>6.7521557265499785E-2</v>
      </c>
      <c r="M9" s="18">
        <v>9.7817574985581454E-2</v>
      </c>
      <c r="N9" s="18">
        <v>0.1794644200315639</v>
      </c>
      <c r="O9" s="18">
        <v>0.12739986513304419</v>
      </c>
      <c r="P9" s="18">
        <v>0.1118882834709357</v>
      </c>
      <c r="Q9" s="18">
        <v>0.14175456156868921</v>
      </c>
      <c r="R9" s="18">
        <v>7.1594608298633011E-2</v>
      </c>
      <c r="S9" s="18">
        <v>0.124312898094153</v>
      </c>
      <c r="T9" s="18">
        <v>0.13299758025265301</v>
      </c>
      <c r="U9" s="18">
        <v>0.17795970032761821</v>
      </c>
      <c r="W9" s="18">
        <v>0.11225883812690481</v>
      </c>
      <c r="X9" s="18">
        <v>0.17469626269220129</v>
      </c>
      <c r="Y9" s="18">
        <v>0.1261308832811544</v>
      </c>
      <c r="Z9" s="18">
        <v>3.6685023095326869E-2</v>
      </c>
      <c r="AA9" s="18">
        <v>7.377112573572242E-2</v>
      </c>
      <c r="AB9" s="18">
        <v>0</v>
      </c>
      <c r="AC9" s="18">
        <v>7.7403863217163818E-2</v>
      </c>
      <c r="AD9" s="18">
        <v>0</v>
      </c>
      <c r="AE9" s="18">
        <v>0</v>
      </c>
      <c r="AG9" s="18">
        <v>0.1121739936750528</v>
      </c>
      <c r="AH9" s="18">
        <v>0</v>
      </c>
    </row>
    <row r="10" spans="2:36" ht="19" customHeight="1" x14ac:dyDescent="0.35">
      <c r="B10" s="20" t="s">
        <v>143</v>
      </c>
      <c r="C10" s="18">
        <v>0.14157642141897009</v>
      </c>
      <c r="D10" s="18">
        <v>0.14494421172785221</v>
      </c>
      <c r="E10" s="18">
        <v>0.14020543397822219</v>
      </c>
      <c r="G10" s="18">
        <v>0.13653116756724859</v>
      </c>
      <c r="H10" s="18">
        <v>0.1550120337040061</v>
      </c>
      <c r="J10" s="18">
        <v>0.22127705990068891</v>
      </c>
      <c r="K10" s="18">
        <v>0.14803877322559139</v>
      </c>
      <c r="L10" s="18">
        <v>0.1326289903631214</v>
      </c>
      <c r="M10" s="18">
        <v>0.13877592716987119</v>
      </c>
      <c r="N10" s="18">
        <v>0.14039267519705831</v>
      </c>
      <c r="O10" s="18">
        <v>0.26905488760077861</v>
      </c>
      <c r="P10" s="18">
        <v>0.1026382319448904</v>
      </c>
      <c r="Q10" s="18">
        <v>7.8124211988574249E-2</v>
      </c>
      <c r="R10" s="18">
        <v>0.1248720441553592</v>
      </c>
      <c r="S10" s="18">
        <v>4.5704693921495863E-2</v>
      </c>
      <c r="T10" s="18">
        <v>6.9135570245953223E-2</v>
      </c>
      <c r="U10" s="18">
        <v>0.22204029967238181</v>
      </c>
      <c r="W10" s="18">
        <v>0.12511125734945261</v>
      </c>
      <c r="X10" s="18">
        <v>8.693886690997564E-2</v>
      </c>
      <c r="Y10" s="18">
        <v>0.2177037139223956</v>
      </c>
      <c r="Z10" s="18">
        <v>0.207833987469036</v>
      </c>
      <c r="AA10" s="18">
        <v>0.14803651427674511</v>
      </c>
      <c r="AB10" s="18">
        <v>0.1030055891291508</v>
      </c>
      <c r="AC10" s="18">
        <v>7.9745291807812035E-2</v>
      </c>
      <c r="AD10" s="18">
        <v>0.2166108411134009</v>
      </c>
      <c r="AE10" s="18">
        <v>0.16048386308007359</v>
      </c>
      <c r="AG10" s="18">
        <v>0.139471747142836</v>
      </c>
      <c r="AH10" s="18">
        <v>0.17822001490800729</v>
      </c>
    </row>
    <row r="11" spans="2:36" ht="19" customHeight="1" x14ac:dyDescent="0.35">
      <c r="B11" s="20" t="s">
        <v>144</v>
      </c>
      <c r="C11" s="18">
        <v>0.33966229857701541</v>
      </c>
      <c r="D11" s="18">
        <v>0.3669629107056811</v>
      </c>
      <c r="E11" s="18">
        <v>0.31204842627696472</v>
      </c>
      <c r="G11" s="18">
        <v>0.370807719271534</v>
      </c>
      <c r="H11" s="18">
        <v>0.25672141805757631</v>
      </c>
      <c r="J11" s="18">
        <v>0.26240932448015208</v>
      </c>
      <c r="K11" s="18">
        <v>0.30253201898411491</v>
      </c>
      <c r="L11" s="18">
        <v>0.40847101976123051</v>
      </c>
      <c r="M11" s="18">
        <v>0.34419026108119638</v>
      </c>
      <c r="N11" s="18">
        <v>0.22969892815007059</v>
      </c>
      <c r="O11" s="18">
        <v>0.2075052135831961</v>
      </c>
      <c r="P11" s="18">
        <v>0.36517997742011882</v>
      </c>
      <c r="Q11" s="18">
        <v>0.40240190705534079</v>
      </c>
      <c r="R11" s="18">
        <v>0.39614253000697541</v>
      </c>
      <c r="S11" s="18">
        <v>0.29890418346081288</v>
      </c>
      <c r="T11" s="18">
        <v>0.41000564758020841</v>
      </c>
      <c r="U11" s="18">
        <v>0.2</v>
      </c>
      <c r="W11" s="18">
        <v>0.40022329012980812</v>
      </c>
      <c r="X11" s="18">
        <v>0.31375593382076511</v>
      </c>
      <c r="Y11" s="18">
        <v>0.33799842750619602</v>
      </c>
      <c r="Z11" s="18">
        <v>0.26215528978034441</v>
      </c>
      <c r="AA11" s="18">
        <v>0.29313958305434629</v>
      </c>
      <c r="AB11" s="18">
        <v>0.2137842092171236</v>
      </c>
      <c r="AC11" s="18">
        <v>0.23495325177020041</v>
      </c>
      <c r="AD11" s="18">
        <v>0.24981135961026929</v>
      </c>
      <c r="AE11" s="18">
        <v>0.15681030040892749</v>
      </c>
      <c r="AG11" s="18">
        <v>0.34419305093465602</v>
      </c>
      <c r="AH11" s="18">
        <v>0.18619867947281041</v>
      </c>
    </row>
    <row r="12" spans="2:36" ht="19" customHeight="1" x14ac:dyDescent="0.35">
      <c r="B12" s="20" t="s">
        <v>145</v>
      </c>
      <c r="C12" s="18">
        <v>0.18031406722676521</v>
      </c>
      <c r="D12" s="18">
        <v>0.19570912465412399</v>
      </c>
      <c r="E12" s="18">
        <v>0.16186578876120319</v>
      </c>
      <c r="G12" s="18">
        <v>0.15367933976309631</v>
      </c>
      <c r="H12" s="18">
        <v>0.25124288112526449</v>
      </c>
      <c r="J12" s="18">
        <v>0.1099227606134085</v>
      </c>
      <c r="K12" s="18">
        <v>0.21430607528020151</v>
      </c>
      <c r="L12" s="18">
        <v>0.15798603723976781</v>
      </c>
      <c r="M12" s="18">
        <v>0.2547616932278437</v>
      </c>
      <c r="N12" s="18">
        <v>0.28686780068444412</v>
      </c>
      <c r="O12" s="18">
        <v>0.15002912609525629</v>
      </c>
      <c r="P12" s="18">
        <v>0.18474385389113171</v>
      </c>
      <c r="Q12" s="18">
        <v>0.15376167072812039</v>
      </c>
      <c r="R12" s="18">
        <v>0.1867229971819645</v>
      </c>
      <c r="S12" s="18">
        <v>0.31124380618326503</v>
      </c>
      <c r="T12" s="18">
        <v>0.17547363828297849</v>
      </c>
      <c r="U12" s="18">
        <v>8.8979850163809091E-2</v>
      </c>
      <c r="W12" s="18">
        <v>0.1139602206551249</v>
      </c>
      <c r="X12" s="18">
        <v>0.22943820291873371</v>
      </c>
      <c r="Y12" s="18">
        <v>0.15227501871170809</v>
      </c>
      <c r="Z12" s="18">
        <v>0.2695061544379912</v>
      </c>
      <c r="AA12" s="18">
        <v>0.15667344672576819</v>
      </c>
      <c r="AB12" s="18">
        <v>0.47172372058294598</v>
      </c>
      <c r="AC12" s="18">
        <v>0.19579263691028789</v>
      </c>
      <c r="AD12" s="18">
        <v>0.34737569660256479</v>
      </c>
      <c r="AE12" s="18">
        <v>0.47669945984313439</v>
      </c>
      <c r="AG12" s="18">
        <v>0.1716751141636822</v>
      </c>
      <c r="AH12" s="18">
        <v>0.4358330889789751</v>
      </c>
    </row>
    <row r="13" spans="2:36" ht="19" customHeight="1" x14ac:dyDescent="0.35">
      <c r="B13" s="20" t="s">
        <v>146</v>
      </c>
      <c r="C13" s="18">
        <v>0.162350960046653</v>
      </c>
      <c r="D13" s="18">
        <v>0.15519104848698789</v>
      </c>
      <c r="E13" s="18">
        <v>0.16404909844004631</v>
      </c>
      <c r="G13" s="18">
        <v>0.14844228160494799</v>
      </c>
      <c r="H13" s="18">
        <v>0.19939004993827819</v>
      </c>
      <c r="J13" s="18">
        <v>9.9979523531393957E-2</v>
      </c>
      <c r="K13" s="18">
        <v>0.21802139353340341</v>
      </c>
      <c r="L13" s="18">
        <v>0.17280255763497421</v>
      </c>
      <c r="M13" s="18">
        <v>0.1145279077655366</v>
      </c>
      <c r="N13" s="18">
        <v>0.1167786175378433</v>
      </c>
      <c r="O13" s="18">
        <v>0.1966803961463639</v>
      </c>
      <c r="P13" s="18">
        <v>0.12483525631763109</v>
      </c>
      <c r="Q13" s="18">
        <v>0.14379601124578459</v>
      </c>
      <c r="R13" s="18">
        <v>0.16285411506157921</v>
      </c>
      <c r="S13" s="18">
        <v>0.124312898094153</v>
      </c>
      <c r="T13" s="18">
        <v>0.21238756363820699</v>
      </c>
      <c r="U13" s="18">
        <v>0.31102014983619092</v>
      </c>
      <c r="W13" s="18">
        <v>0.1357858214324075</v>
      </c>
      <c r="X13" s="18">
        <v>0.12430776392414369</v>
      </c>
      <c r="Y13" s="18">
        <v>0.15238176759191099</v>
      </c>
      <c r="Z13" s="18">
        <v>0.19795065086371821</v>
      </c>
      <c r="AA13" s="18">
        <v>0.30209351880258389</v>
      </c>
      <c r="AB13" s="18">
        <v>0.2114864810707795</v>
      </c>
      <c r="AC13" s="18">
        <v>0.37281497599596047</v>
      </c>
      <c r="AD13" s="18">
        <v>0.18620210267376491</v>
      </c>
      <c r="AE13" s="18">
        <v>0.20600637666786409</v>
      </c>
      <c r="AG13" s="18">
        <v>0.16212351179220491</v>
      </c>
      <c r="AH13" s="18">
        <v>0.19974821664020739</v>
      </c>
    </row>
    <row r="14" spans="2:36" ht="19" customHeight="1" x14ac:dyDescent="0.35">
      <c r="B14" s="20" t="s">
        <v>66</v>
      </c>
      <c r="C14" s="18">
        <v>6.7880023542564547E-2</v>
      </c>
      <c r="D14" s="18">
        <v>5.3319152867975617E-2</v>
      </c>
      <c r="E14" s="18">
        <v>8.503029994582309E-2</v>
      </c>
      <c r="G14" s="18">
        <v>8.3504874053940081E-2</v>
      </c>
      <c r="H14" s="18">
        <v>2.627073297914715E-2</v>
      </c>
      <c r="J14" s="18">
        <v>0.13276570656622191</v>
      </c>
      <c r="K14" s="18">
        <v>5.5136540636662533E-2</v>
      </c>
      <c r="L14" s="18">
        <v>6.0589837735406119E-2</v>
      </c>
      <c r="M14" s="18">
        <v>4.9926635769970418E-2</v>
      </c>
      <c r="N14" s="18">
        <v>4.6797558399019439E-2</v>
      </c>
      <c r="O14" s="18">
        <v>4.9330511441360622E-2</v>
      </c>
      <c r="P14" s="18">
        <v>0.1107143969552923</v>
      </c>
      <c r="Q14" s="18">
        <v>8.0161637413490333E-2</v>
      </c>
      <c r="R14" s="18">
        <v>5.7813705295488453E-2</v>
      </c>
      <c r="S14" s="18">
        <v>9.5521520246120262E-2</v>
      </c>
      <c r="T14" s="18">
        <v>0</v>
      </c>
      <c r="U14" s="18">
        <v>0</v>
      </c>
      <c r="W14" s="18">
        <v>0.1126605723063021</v>
      </c>
      <c r="X14" s="18">
        <v>7.0862969734180783E-2</v>
      </c>
      <c r="Y14" s="18">
        <v>1.351018898663498E-2</v>
      </c>
      <c r="Z14" s="18">
        <v>2.586889435358352E-2</v>
      </c>
      <c r="AA14" s="18">
        <v>2.628581140483402E-2</v>
      </c>
      <c r="AB14" s="18">
        <v>0</v>
      </c>
      <c r="AC14" s="18">
        <v>3.9289980298575292E-2</v>
      </c>
      <c r="AD14" s="18">
        <v>0</v>
      </c>
      <c r="AE14" s="18">
        <v>0</v>
      </c>
      <c r="AG14" s="18">
        <v>7.0362582291568027E-2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148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142</v>
      </c>
      <c r="C9" s="18">
        <v>7.516596009800755E-2</v>
      </c>
      <c r="D9" s="18">
        <v>8.6930268092817536E-2</v>
      </c>
      <c r="E9" s="18">
        <v>5.9867950038322029E-2</v>
      </c>
      <c r="G9" s="18">
        <v>7.1505662088656483E-2</v>
      </c>
      <c r="H9" s="18">
        <v>8.4913407173351135E-2</v>
      </c>
      <c r="J9" s="18">
        <v>4.0879918341912659E-2</v>
      </c>
      <c r="K9" s="18">
        <v>8.9533468658357596E-2</v>
      </c>
      <c r="L9" s="18">
        <v>4.7411169858431843E-2</v>
      </c>
      <c r="M9" s="18">
        <v>7.2138958619945626E-2</v>
      </c>
      <c r="N9" s="18">
        <v>4.6797558399019439E-2</v>
      </c>
      <c r="O9" s="18">
        <v>9.6625028124252943E-2</v>
      </c>
      <c r="P9" s="18">
        <v>8.3572441948946932E-2</v>
      </c>
      <c r="Q9" s="18">
        <v>5.5479049745544871E-2</v>
      </c>
      <c r="R9" s="18">
        <v>6.7225074784826006E-2</v>
      </c>
      <c r="S9" s="18">
        <v>0.23217404106272541</v>
      </c>
      <c r="T9" s="18">
        <v>0.13299758025265301</v>
      </c>
      <c r="U9" s="18">
        <v>0</v>
      </c>
      <c r="W9" s="18">
        <v>8.1613690026141938E-2</v>
      </c>
      <c r="X9" s="18">
        <v>4.2005630219303453E-2</v>
      </c>
      <c r="Y9" s="18">
        <v>0.10547156829941989</v>
      </c>
      <c r="Z9" s="18">
        <v>0.13263333841333799</v>
      </c>
      <c r="AA9" s="18">
        <v>5.7353664332478821E-2</v>
      </c>
      <c r="AB9" s="18">
        <v>0</v>
      </c>
      <c r="AC9" s="18">
        <v>0</v>
      </c>
      <c r="AD9" s="18">
        <v>0</v>
      </c>
      <c r="AE9" s="18">
        <v>8.8856005084228792E-2</v>
      </c>
      <c r="AG9" s="18">
        <v>7.6039137853946115E-2</v>
      </c>
      <c r="AH9" s="18">
        <v>6.0777465098310758E-2</v>
      </c>
    </row>
    <row r="10" spans="2:36" ht="19" customHeight="1" x14ac:dyDescent="0.35">
      <c r="B10" s="20" t="s">
        <v>143</v>
      </c>
      <c r="C10" s="18">
        <v>0.16994281115244181</v>
      </c>
      <c r="D10" s="18">
        <v>0.1516026127335327</v>
      </c>
      <c r="E10" s="18">
        <v>0.1929381829144638</v>
      </c>
      <c r="G10" s="18">
        <v>0.16562193305120121</v>
      </c>
      <c r="H10" s="18">
        <v>0.1814493962729033</v>
      </c>
      <c r="J10" s="18">
        <v>9.8106259094504655E-2</v>
      </c>
      <c r="K10" s="18">
        <v>0.27424657912378758</v>
      </c>
      <c r="L10" s="18">
        <v>0.18252054467476311</v>
      </c>
      <c r="M10" s="18">
        <v>0.12002989783555661</v>
      </c>
      <c r="N10" s="18">
        <v>0.10518686716794109</v>
      </c>
      <c r="O10" s="18">
        <v>0.12943585989151249</v>
      </c>
      <c r="P10" s="18">
        <v>0.18530693136528059</v>
      </c>
      <c r="Q10" s="18">
        <v>0.1804816838209819</v>
      </c>
      <c r="R10" s="18">
        <v>0.1310871393319975</v>
      </c>
      <c r="S10" s="18">
        <v>0.13711408176448761</v>
      </c>
      <c r="T10" s="18">
        <v>0.14090688688576761</v>
      </c>
      <c r="U10" s="18">
        <v>0.37795970032761822</v>
      </c>
      <c r="W10" s="18">
        <v>0.1498179477529534</v>
      </c>
      <c r="X10" s="18">
        <v>0.2168638067806391</v>
      </c>
      <c r="Y10" s="18">
        <v>0.12764159699554889</v>
      </c>
      <c r="Z10" s="18">
        <v>0.2415746571906689</v>
      </c>
      <c r="AA10" s="18">
        <v>0.2170096791221742</v>
      </c>
      <c r="AB10" s="18">
        <v>0.1053033172754949</v>
      </c>
      <c r="AC10" s="18">
        <v>0.1209327360283554</v>
      </c>
      <c r="AD10" s="18">
        <v>0.55603491960676155</v>
      </c>
      <c r="AE10" s="18">
        <v>6.0411967127390741E-2</v>
      </c>
      <c r="AG10" s="18">
        <v>0.16767776367126669</v>
      </c>
      <c r="AH10" s="18">
        <v>0.21702905649506049</v>
      </c>
    </row>
    <row r="11" spans="2:36" ht="19" customHeight="1" x14ac:dyDescent="0.35">
      <c r="B11" s="20" t="s">
        <v>144</v>
      </c>
      <c r="C11" s="18">
        <v>0.37469360757503989</v>
      </c>
      <c r="D11" s="18">
        <v>0.37814319798476209</v>
      </c>
      <c r="E11" s="18">
        <v>0.36416314707958292</v>
      </c>
      <c r="G11" s="18">
        <v>0.40375030417761582</v>
      </c>
      <c r="H11" s="18">
        <v>0.29731504124127439</v>
      </c>
      <c r="J11" s="18">
        <v>0.42646004362824902</v>
      </c>
      <c r="K11" s="18">
        <v>0.2455878788762014</v>
      </c>
      <c r="L11" s="18">
        <v>0.3890432787085164</v>
      </c>
      <c r="M11" s="18">
        <v>0.45138266148388251</v>
      </c>
      <c r="N11" s="18">
        <v>0.55219849392640163</v>
      </c>
      <c r="O11" s="18">
        <v>0.33694267048741461</v>
      </c>
      <c r="P11" s="18">
        <v>0.30380195037420848</v>
      </c>
      <c r="Q11" s="18">
        <v>0.45606819528802561</v>
      </c>
      <c r="R11" s="18">
        <v>0.4055284306259751</v>
      </c>
      <c r="S11" s="18">
        <v>0.4108774588325137</v>
      </c>
      <c r="T11" s="18">
        <v>0.40473208734095489</v>
      </c>
      <c r="U11" s="18">
        <v>0.31102014983619092</v>
      </c>
      <c r="W11" s="18">
        <v>0.42267431002146522</v>
      </c>
      <c r="X11" s="18">
        <v>0.41615110254163878</v>
      </c>
      <c r="Y11" s="18">
        <v>0.37097130095400183</v>
      </c>
      <c r="Z11" s="18">
        <v>0.2908296888412773</v>
      </c>
      <c r="AA11" s="18">
        <v>0.33921772416005341</v>
      </c>
      <c r="AB11" s="18">
        <v>0.29654187931375903</v>
      </c>
      <c r="AC11" s="18">
        <v>0.1933218428809769</v>
      </c>
      <c r="AD11" s="18">
        <v>0</v>
      </c>
      <c r="AE11" s="18">
        <v>0.1100321156583933</v>
      </c>
      <c r="AG11" s="18">
        <v>0.38392952526519558</v>
      </c>
      <c r="AH11" s="18">
        <v>7.5261914631229151E-2</v>
      </c>
    </row>
    <row r="12" spans="2:36" ht="19" customHeight="1" x14ac:dyDescent="0.35">
      <c r="B12" s="20" t="s">
        <v>145</v>
      </c>
      <c r="C12" s="18">
        <v>0.1884865193228164</v>
      </c>
      <c r="D12" s="18">
        <v>0.20491672355461291</v>
      </c>
      <c r="E12" s="18">
        <v>0.17350940671711351</v>
      </c>
      <c r="G12" s="18">
        <v>0.17010161784739219</v>
      </c>
      <c r="H12" s="18">
        <v>0.2374458810084713</v>
      </c>
      <c r="J12" s="18">
        <v>0.2124675552566683</v>
      </c>
      <c r="K12" s="18">
        <v>0.1824357012472865</v>
      </c>
      <c r="L12" s="18">
        <v>0.18287897553320881</v>
      </c>
      <c r="M12" s="18">
        <v>0.18686904564701109</v>
      </c>
      <c r="N12" s="18">
        <v>0.14383265493967709</v>
      </c>
      <c r="O12" s="18">
        <v>0.2362440558335191</v>
      </c>
      <c r="P12" s="18">
        <v>0.1155825953218818</v>
      </c>
      <c r="Q12" s="18">
        <v>0.19701297165435741</v>
      </c>
      <c r="R12" s="18">
        <v>0.1989918103721883</v>
      </c>
      <c r="S12" s="18">
        <v>0.17001759201564889</v>
      </c>
      <c r="T12" s="18">
        <v>0.29235882679851077</v>
      </c>
      <c r="U12" s="18">
        <v>0.2</v>
      </c>
      <c r="W12" s="18">
        <v>0.1465688693178365</v>
      </c>
      <c r="X12" s="18">
        <v>0.1213341961064069</v>
      </c>
      <c r="Y12" s="18">
        <v>0.27628279711485798</v>
      </c>
      <c r="Z12" s="18">
        <v>0.17754514393941889</v>
      </c>
      <c r="AA12" s="18">
        <v>0.29381687667690742</v>
      </c>
      <c r="AB12" s="18">
        <v>0.36753997400907162</v>
      </c>
      <c r="AC12" s="18">
        <v>0.27129903620548368</v>
      </c>
      <c r="AD12" s="18">
        <v>0.130764855489164</v>
      </c>
      <c r="AE12" s="18">
        <v>0.34941176411698532</v>
      </c>
      <c r="AG12" s="18">
        <v>0.18494626551640281</v>
      </c>
      <c r="AH12" s="18">
        <v>0.28031923670835313</v>
      </c>
    </row>
    <row r="13" spans="2:36" ht="19" customHeight="1" x14ac:dyDescent="0.35">
      <c r="B13" s="20" t="s">
        <v>146</v>
      </c>
      <c r="C13" s="18">
        <v>0.10207634641831</v>
      </c>
      <c r="D13" s="18">
        <v>0.1022160214191991</v>
      </c>
      <c r="E13" s="18">
        <v>0.10360725847755151</v>
      </c>
      <c r="G13" s="18">
        <v>7.7228753757889915E-2</v>
      </c>
      <c r="H13" s="18">
        <v>0.16824598446099989</v>
      </c>
      <c r="J13" s="18">
        <v>3.3596670248282987E-2</v>
      </c>
      <c r="K13" s="18">
        <v>9.7923290821041856E-2</v>
      </c>
      <c r="L13" s="18">
        <v>0.11889996302900351</v>
      </c>
      <c r="M13" s="18">
        <v>0.1473671135636288</v>
      </c>
      <c r="N13" s="18">
        <v>5.838930876892167E-2</v>
      </c>
      <c r="O13" s="18">
        <v>9.5981781492468277E-2</v>
      </c>
      <c r="P13" s="18">
        <v>0.16504707482342221</v>
      </c>
      <c r="Q13" s="18">
        <v>3.079646207759941E-2</v>
      </c>
      <c r="R13" s="18">
        <v>0.13313755834566571</v>
      </c>
      <c r="S13" s="18">
        <v>4.9816826324624391E-2</v>
      </c>
      <c r="T13" s="18">
        <v>2.9004618722113899E-2</v>
      </c>
      <c r="U13" s="18">
        <v>0.11102014983619091</v>
      </c>
      <c r="W13" s="18">
        <v>4.6571616586950922E-2</v>
      </c>
      <c r="X13" s="18">
        <v>0.10259133005670849</v>
      </c>
      <c r="Y13" s="18">
        <v>0.1003949560611008</v>
      </c>
      <c r="Z13" s="18">
        <v>0.13154827726171359</v>
      </c>
      <c r="AA13" s="18">
        <v>9.2602055708386311E-2</v>
      </c>
      <c r="AB13" s="18">
        <v>0.23061482940167441</v>
      </c>
      <c r="AC13" s="18">
        <v>0.41444638488518398</v>
      </c>
      <c r="AD13" s="18">
        <v>0.31320022490407451</v>
      </c>
      <c r="AE13" s="18">
        <v>0.33454974355675687</v>
      </c>
      <c r="AG13" s="18">
        <v>9.5692173187997803E-2</v>
      </c>
      <c r="AH13" s="18">
        <v>0.32780328547999338</v>
      </c>
    </row>
    <row r="14" spans="2:36" ht="19" customHeight="1" x14ac:dyDescent="0.35">
      <c r="B14" s="20" t="s">
        <v>66</v>
      </c>
      <c r="C14" s="18">
        <v>8.9634755433384394E-2</v>
      </c>
      <c r="D14" s="18">
        <v>7.6191176215075707E-2</v>
      </c>
      <c r="E14" s="18">
        <v>0.10591405477296641</v>
      </c>
      <c r="G14" s="18">
        <v>0.11179172907724461</v>
      </c>
      <c r="H14" s="18">
        <v>3.0630289842999842E-2</v>
      </c>
      <c r="J14" s="18">
        <v>0.1884895534303824</v>
      </c>
      <c r="K14" s="18">
        <v>0.11027308127332509</v>
      </c>
      <c r="L14" s="18">
        <v>7.9246068196076255E-2</v>
      </c>
      <c r="M14" s="18">
        <v>2.2212322849975191E-2</v>
      </c>
      <c r="N14" s="18">
        <v>9.3595116798038877E-2</v>
      </c>
      <c r="O14" s="18">
        <v>0.1047706041708322</v>
      </c>
      <c r="P14" s="18">
        <v>0.14668900616625999</v>
      </c>
      <c r="Q14" s="18">
        <v>8.0161637413490333E-2</v>
      </c>
      <c r="R14" s="18">
        <v>6.4029986539347189E-2</v>
      </c>
      <c r="S14" s="18">
        <v>0</v>
      </c>
      <c r="T14" s="18">
        <v>0</v>
      </c>
      <c r="U14" s="18">
        <v>0</v>
      </c>
      <c r="W14" s="18">
        <v>0.15275356629465209</v>
      </c>
      <c r="X14" s="18">
        <v>0.10105393429530329</v>
      </c>
      <c r="Y14" s="18">
        <v>1.9237780575070761E-2</v>
      </c>
      <c r="Z14" s="18">
        <v>2.586889435358352E-2</v>
      </c>
      <c r="AA14" s="18">
        <v>0</v>
      </c>
      <c r="AB14" s="18">
        <v>0</v>
      </c>
      <c r="AC14" s="18">
        <v>0</v>
      </c>
      <c r="AD14" s="18">
        <v>0</v>
      </c>
      <c r="AE14" s="18">
        <v>5.6738404456244632E-2</v>
      </c>
      <c r="AG14" s="18">
        <v>9.1715134505191004E-2</v>
      </c>
      <c r="AH14" s="18">
        <v>3.8809041587053221E-2</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149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142</v>
      </c>
      <c r="C9" s="18">
        <v>8.1188150877732942E-2</v>
      </c>
      <c r="D9" s="18">
        <v>9.0357483937580585E-2</v>
      </c>
      <c r="E9" s="18">
        <v>7.2433624363682086E-2</v>
      </c>
      <c r="G9" s="18">
        <v>7.6395741465962563E-2</v>
      </c>
      <c r="H9" s="18">
        <v>9.3950433343605602E-2</v>
      </c>
      <c r="J9" s="18">
        <v>7.8385401793983026E-2</v>
      </c>
      <c r="K9" s="18">
        <v>0.10572183278810469</v>
      </c>
      <c r="L9" s="18">
        <v>4.1300293291524667E-2</v>
      </c>
      <c r="M9" s="18">
        <v>7.010326206558623E-2</v>
      </c>
      <c r="N9" s="18">
        <v>0.1519844255669606</v>
      </c>
      <c r="O9" s="18">
        <v>2.4665255720680311E-2</v>
      </c>
      <c r="P9" s="18">
        <v>0.1239289043193704</v>
      </c>
      <c r="Q9" s="18">
        <v>8.0161637413490333E-2</v>
      </c>
      <c r="R9" s="18">
        <v>8.0836255235553683E-2</v>
      </c>
      <c r="S9" s="18">
        <v>0.1078611429685724</v>
      </c>
      <c r="T9" s="18">
        <v>9.6260868805323432E-2</v>
      </c>
      <c r="U9" s="18">
        <v>0.11102014983619091</v>
      </c>
      <c r="W9" s="18">
        <v>8.1933727178597412E-2</v>
      </c>
      <c r="X9" s="18">
        <v>4.0493715509540743E-2</v>
      </c>
      <c r="Y9" s="18">
        <v>0.1362733693497119</v>
      </c>
      <c r="Z9" s="18">
        <v>0.1239080870217244</v>
      </c>
      <c r="AA9" s="18">
        <v>3.0044094585659129E-2</v>
      </c>
      <c r="AB9" s="18">
        <v>0</v>
      </c>
      <c r="AC9" s="18">
        <v>3.8113882918588533E-2</v>
      </c>
      <c r="AD9" s="18">
        <v>0</v>
      </c>
      <c r="AE9" s="18">
        <v>0</v>
      </c>
      <c r="AG9" s="18">
        <v>8.023077232621971E-2</v>
      </c>
      <c r="AH9" s="18">
        <v>0</v>
      </c>
    </row>
    <row r="10" spans="2:36" ht="19" customHeight="1" x14ac:dyDescent="0.35">
      <c r="B10" s="20" t="s">
        <v>143</v>
      </c>
      <c r="C10" s="18">
        <v>0.14339083804790559</v>
      </c>
      <c r="D10" s="18">
        <v>0.154351959800028</v>
      </c>
      <c r="E10" s="18">
        <v>0.13369034201073221</v>
      </c>
      <c r="G10" s="18">
        <v>0.13120350427172481</v>
      </c>
      <c r="H10" s="18">
        <v>0.17584595254114591</v>
      </c>
      <c r="J10" s="18">
        <v>0.15283489518872051</v>
      </c>
      <c r="K10" s="18">
        <v>9.4086502119111209E-2</v>
      </c>
      <c r="L10" s="18">
        <v>0.1382116247950709</v>
      </c>
      <c r="M10" s="18">
        <v>0.107192400402686</v>
      </c>
      <c r="N10" s="18">
        <v>0.1391722389625101</v>
      </c>
      <c r="O10" s="18">
        <v>0.2362440558335191</v>
      </c>
      <c r="P10" s="18">
        <v>9.561306279738159E-2</v>
      </c>
      <c r="Q10" s="18">
        <v>0.2010894206390953</v>
      </c>
      <c r="R10" s="18">
        <v>9.3105068425777496E-2</v>
      </c>
      <c r="S10" s="18">
        <v>0.24908735713618849</v>
      </c>
      <c r="T10" s="18">
        <v>0.14090688688576761</v>
      </c>
      <c r="U10" s="18">
        <v>0.28897985016380912</v>
      </c>
      <c r="W10" s="18">
        <v>0.1148750938218141</v>
      </c>
      <c r="X10" s="18">
        <v>0.16924462842575039</v>
      </c>
      <c r="Y10" s="18">
        <v>0.1547780415565691</v>
      </c>
      <c r="Z10" s="18">
        <v>0.23647167337241159</v>
      </c>
      <c r="AA10" s="18">
        <v>0.15046687819567781</v>
      </c>
      <c r="AB10" s="18">
        <v>0.1053033172754949</v>
      </c>
      <c r="AC10" s="18">
        <v>0.1600933508882679</v>
      </c>
      <c r="AD10" s="18">
        <v>0</v>
      </c>
      <c r="AE10" s="18">
        <v>0.1421497162863774</v>
      </c>
      <c r="AG10" s="18">
        <v>0.1456340981507297</v>
      </c>
      <c r="AH10" s="18">
        <v>9.7230338142486689E-2</v>
      </c>
    </row>
    <row r="11" spans="2:36" ht="19" customHeight="1" x14ac:dyDescent="0.35">
      <c r="B11" s="20" t="s">
        <v>144</v>
      </c>
      <c r="C11" s="18">
        <v>0.36292243305843358</v>
      </c>
      <c r="D11" s="18">
        <v>0.34402611509309289</v>
      </c>
      <c r="E11" s="18">
        <v>0.37679817890115858</v>
      </c>
      <c r="G11" s="18">
        <v>0.40839674849899432</v>
      </c>
      <c r="H11" s="18">
        <v>0.24182341819354139</v>
      </c>
      <c r="J11" s="18">
        <v>0.31094458489963078</v>
      </c>
      <c r="K11" s="18">
        <v>0.40298186379393669</v>
      </c>
      <c r="L11" s="18">
        <v>0.3355558886650033</v>
      </c>
      <c r="M11" s="18">
        <v>0.38657558872689268</v>
      </c>
      <c r="N11" s="18">
        <v>0.37782044693477429</v>
      </c>
      <c r="O11" s="18">
        <v>0.36771591048349977</v>
      </c>
      <c r="P11" s="18">
        <v>0.39322567495502092</v>
      </c>
      <c r="Q11" s="18">
        <v>0.36141269546607602</v>
      </c>
      <c r="R11" s="18">
        <v>0.34906306584591368</v>
      </c>
      <c r="S11" s="18">
        <v>0.29890418346081288</v>
      </c>
      <c r="T11" s="18">
        <v>0.449378105421399</v>
      </c>
      <c r="U11" s="18">
        <v>0.17795970032761821</v>
      </c>
      <c r="W11" s="18">
        <v>0.45335315084132077</v>
      </c>
      <c r="X11" s="18">
        <v>0.38955438619577598</v>
      </c>
      <c r="Y11" s="18">
        <v>0.2949337499299115</v>
      </c>
      <c r="Z11" s="18">
        <v>0.27297274200239668</v>
      </c>
      <c r="AA11" s="18">
        <v>0.29337511013180501</v>
      </c>
      <c r="AB11" s="18">
        <v>0.1069756541380721</v>
      </c>
      <c r="AC11" s="18">
        <v>0.19579263691028789</v>
      </c>
      <c r="AD11" s="18">
        <v>0.33942407849336059</v>
      </c>
      <c r="AE11" s="18">
        <v>0.1000718959526829</v>
      </c>
      <c r="AG11" s="18">
        <v>0.37077243762120238</v>
      </c>
      <c r="AH11" s="18">
        <v>0.17570729979302549</v>
      </c>
    </row>
    <row r="12" spans="2:36" ht="19" customHeight="1" x14ac:dyDescent="0.35">
      <c r="B12" s="20" t="s">
        <v>145</v>
      </c>
      <c r="C12" s="18">
        <v>0.1974667150514719</v>
      </c>
      <c r="D12" s="18">
        <v>0.23573365842595659</v>
      </c>
      <c r="E12" s="18">
        <v>0.1585978748949223</v>
      </c>
      <c r="G12" s="18">
        <v>0.16816882535007099</v>
      </c>
      <c r="H12" s="18">
        <v>0.27548758344909369</v>
      </c>
      <c r="J12" s="18">
        <v>0.21024595949780209</v>
      </c>
      <c r="K12" s="18">
        <v>0.19428541718276321</v>
      </c>
      <c r="L12" s="18">
        <v>0.2022928303858805</v>
      </c>
      <c r="M12" s="18">
        <v>0.17161875446785799</v>
      </c>
      <c r="N12" s="18">
        <v>8.9732210015781952E-2</v>
      </c>
      <c r="O12" s="18">
        <v>0.1966803961463639</v>
      </c>
      <c r="P12" s="18">
        <v>0.19044788318866079</v>
      </c>
      <c r="Q12" s="18">
        <v>0.1311165084850911</v>
      </c>
      <c r="R12" s="18">
        <v>0.30977077585014828</v>
      </c>
      <c r="S12" s="18">
        <v>0.124312898094153</v>
      </c>
      <c r="T12" s="18">
        <v>0.215313949919443</v>
      </c>
      <c r="U12" s="18">
        <v>0.22204029967238181</v>
      </c>
      <c r="W12" s="18">
        <v>0.1073520395204114</v>
      </c>
      <c r="X12" s="18">
        <v>0.19317567974965399</v>
      </c>
      <c r="Y12" s="18">
        <v>0.30122248522463768</v>
      </c>
      <c r="Z12" s="18">
        <v>0.1647444575775128</v>
      </c>
      <c r="AA12" s="18">
        <v>0.33988151642952219</v>
      </c>
      <c r="AB12" s="18">
        <v>0.58321508813168788</v>
      </c>
      <c r="AC12" s="18">
        <v>0.31535580816060099</v>
      </c>
      <c r="AD12" s="18">
        <v>0.31320022490407451</v>
      </c>
      <c r="AE12" s="18">
        <v>0.27413777642936621</v>
      </c>
      <c r="AG12" s="18">
        <v>0.19406469744817589</v>
      </c>
      <c r="AH12" s="18">
        <v>0.28648152877795829</v>
      </c>
    </row>
    <row r="13" spans="2:36" ht="19" customHeight="1" x14ac:dyDescent="0.35">
      <c r="B13" s="20" t="s">
        <v>146</v>
      </c>
      <c r="C13" s="18">
        <v>0.14671953301371271</v>
      </c>
      <c r="D13" s="18">
        <v>0.1148908142439784</v>
      </c>
      <c r="E13" s="18">
        <v>0.1805937579365415</v>
      </c>
      <c r="G13" s="18">
        <v>0.13631843209941191</v>
      </c>
      <c r="H13" s="18">
        <v>0.17441787353911389</v>
      </c>
      <c r="J13" s="18">
        <v>0.16636237681450489</v>
      </c>
      <c r="K13" s="18">
        <v>9.2651302842759048E-2</v>
      </c>
      <c r="L13" s="18">
        <v>0.19483516917107971</v>
      </c>
      <c r="M13" s="18">
        <v>0.1923710357170311</v>
      </c>
      <c r="N13" s="18">
        <v>0.14769556172193399</v>
      </c>
      <c r="O13" s="18">
        <v>0.12739986513304419</v>
      </c>
      <c r="P13" s="18">
        <v>0.14876924468016409</v>
      </c>
      <c r="Q13" s="18">
        <v>9.6692925246865735E-2</v>
      </c>
      <c r="R13" s="18">
        <v>0.12605066211836941</v>
      </c>
      <c r="S13" s="18">
        <v>0.17412972441877739</v>
      </c>
      <c r="T13" s="18">
        <v>9.8140188968067116E-2</v>
      </c>
      <c r="U13" s="18">
        <v>0.2</v>
      </c>
      <c r="W13" s="18">
        <v>0.12685127276505601</v>
      </c>
      <c r="X13" s="18">
        <v>0.13593424555563949</v>
      </c>
      <c r="Y13" s="18">
        <v>0.1127923539391698</v>
      </c>
      <c r="Z13" s="18">
        <v>0.15927091167205029</v>
      </c>
      <c r="AA13" s="18">
        <v>0.15994658925250199</v>
      </c>
      <c r="AB13" s="18">
        <v>0.20450594045474499</v>
      </c>
      <c r="AC13" s="18">
        <v>0.29064432112225458</v>
      </c>
      <c r="AD13" s="18">
        <v>0.34737569660256479</v>
      </c>
      <c r="AE13" s="18">
        <v>0.42690220687532848</v>
      </c>
      <c r="AG13" s="18">
        <v>0.13968510504769499</v>
      </c>
      <c r="AH13" s="18">
        <v>0.4017717916994763</v>
      </c>
    </row>
    <row r="14" spans="2:36" ht="19" customHeight="1" x14ac:dyDescent="0.35">
      <c r="B14" s="20" t="s">
        <v>66</v>
      </c>
      <c r="C14" s="18">
        <v>6.8312329950743267E-2</v>
      </c>
      <c r="D14" s="18">
        <v>6.0639968499363463E-2</v>
      </c>
      <c r="E14" s="18">
        <v>7.7886221892963403E-2</v>
      </c>
      <c r="G14" s="18">
        <v>7.9516748313835553E-2</v>
      </c>
      <c r="H14" s="18">
        <v>3.8474738933499439E-2</v>
      </c>
      <c r="J14" s="18">
        <v>8.1226781805358778E-2</v>
      </c>
      <c r="K14" s="18">
        <v>0.11027308127332509</v>
      </c>
      <c r="L14" s="18">
        <v>8.7804193691440643E-2</v>
      </c>
      <c r="M14" s="18">
        <v>7.2138958619945626E-2</v>
      </c>
      <c r="N14" s="18">
        <v>9.3595116798038877E-2</v>
      </c>
      <c r="O14" s="18">
        <v>4.7294516682892328E-2</v>
      </c>
      <c r="P14" s="18">
        <v>4.8015230059402288E-2</v>
      </c>
      <c r="Q14" s="18">
        <v>0.12952681274938119</v>
      </c>
      <c r="R14" s="18">
        <v>4.1174172524237232E-2</v>
      </c>
      <c r="S14" s="18">
        <v>4.5704693921495863E-2</v>
      </c>
      <c r="T14" s="18">
        <v>0</v>
      </c>
      <c r="U14" s="18">
        <v>0</v>
      </c>
      <c r="W14" s="18">
        <v>0.1156347158728003</v>
      </c>
      <c r="X14" s="18">
        <v>7.1597344563639517E-2</v>
      </c>
      <c r="Y14" s="18">
        <v>0</v>
      </c>
      <c r="Z14" s="18">
        <v>4.263212835390421E-2</v>
      </c>
      <c r="AA14" s="18">
        <v>2.628581140483402E-2</v>
      </c>
      <c r="AB14" s="18">
        <v>0</v>
      </c>
      <c r="AC14" s="18">
        <v>0</v>
      </c>
      <c r="AD14" s="18">
        <v>0</v>
      </c>
      <c r="AE14" s="18">
        <v>5.6738404456244632E-2</v>
      </c>
      <c r="AG14" s="18">
        <v>6.9612889405977221E-2</v>
      </c>
      <c r="AH14" s="18">
        <v>3.8809041587053221E-2</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F18"/>
  <sheetViews>
    <sheetView showGridLines="0" workbookViewId="0"/>
  </sheetViews>
  <sheetFormatPr defaultRowHeight="14.5" x14ac:dyDescent="0.35"/>
  <cols>
    <col min="1" max="1" width="5" customWidth="1"/>
    <col min="2" max="2" width="25" customWidth="1"/>
    <col min="3" max="6" width="20" customWidth="1"/>
  </cols>
  <sheetData>
    <row r="2" spans="2:6" ht="40" customHeight="1" x14ac:dyDescent="0.35">
      <c r="D2" s="19" t="s">
        <v>411</v>
      </c>
    </row>
    <row r="6" spans="2:6" ht="74.150000000000006" customHeight="1" x14ac:dyDescent="0.35">
      <c r="C6" s="21" t="s">
        <v>412</v>
      </c>
      <c r="D6" s="21" t="s">
        <v>413</v>
      </c>
      <c r="E6" s="21" t="s">
        <v>414</v>
      </c>
      <c r="F6" s="21" t="s">
        <v>415</v>
      </c>
    </row>
    <row r="7" spans="2:6" ht="29" x14ac:dyDescent="0.35">
      <c r="B7" s="20" t="s">
        <v>151</v>
      </c>
      <c r="C7" s="18">
        <v>0.31046598002548148</v>
      </c>
      <c r="D7" s="18">
        <v>0.19720988340470699</v>
      </c>
      <c r="E7" s="18">
        <v>0.17522193780435899</v>
      </c>
      <c r="F7" s="18">
        <v>0.19119951143046299</v>
      </c>
    </row>
    <row r="8" spans="2:6" ht="29" x14ac:dyDescent="0.35">
      <c r="B8" s="20" t="s">
        <v>152</v>
      </c>
      <c r="C8" s="18">
        <v>0.17840824025534149</v>
      </c>
      <c r="D8" s="18">
        <v>0.28724736688456859</v>
      </c>
      <c r="E8" s="18">
        <v>0.22174342065858749</v>
      </c>
      <c r="F8" s="18">
        <v>0.28841411827793889</v>
      </c>
    </row>
    <row r="9" spans="2:6" ht="29" x14ac:dyDescent="0.35">
      <c r="B9" s="20" t="s">
        <v>153</v>
      </c>
      <c r="C9" s="18">
        <v>0.31826475747494271</v>
      </c>
      <c r="D9" s="18">
        <v>0.28753070592640112</v>
      </c>
      <c r="E9" s="18">
        <v>0.35223332374421312</v>
      </c>
      <c r="F9" s="18">
        <v>0.28434668675896518</v>
      </c>
    </row>
    <row r="10" spans="2:6" x14ac:dyDescent="0.35">
      <c r="B10" s="20" t="s">
        <v>154</v>
      </c>
      <c r="C10" s="18">
        <v>9.7775422572348752E-2</v>
      </c>
      <c r="D10" s="18">
        <v>0.1023834683598201</v>
      </c>
      <c r="E10" s="18">
        <v>0.10236967434108921</v>
      </c>
      <c r="F10" s="18">
        <v>0.10858346569245821</v>
      </c>
    </row>
    <row r="11" spans="2:6" x14ac:dyDescent="0.35">
      <c r="B11" s="20" t="s">
        <v>66</v>
      </c>
      <c r="C11" s="18">
        <v>9.5085599671885623E-2</v>
      </c>
      <c r="D11" s="18">
        <v>0.1256285754245032</v>
      </c>
      <c r="E11" s="18">
        <v>0.14843164345175119</v>
      </c>
      <c r="F11" s="18">
        <v>0.12745621784017461</v>
      </c>
    </row>
    <row r="14" spans="2:6" x14ac:dyDescent="0.35">
      <c r="B14" t="s">
        <v>380</v>
      </c>
    </row>
    <row r="15" spans="2:6" x14ac:dyDescent="0.35">
      <c r="B15" t="s">
        <v>11</v>
      </c>
    </row>
    <row r="18" spans="2:2" x14ac:dyDescent="0.35">
      <c r="B18" t="str">
        <f>HYPERLINK("#Contents!A1", "Return to Contents")</f>
        <v>Return to Contents</v>
      </c>
    </row>
  </sheetData>
  <pageMargins left="0.75" right="0.75" top="1" bottom="1" header="0.5" footer="0.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J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150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32.15" customHeight="1" x14ac:dyDescent="0.35">
      <c r="B9" s="20" t="s">
        <v>151</v>
      </c>
      <c r="C9" s="18">
        <v>0.31046598002548148</v>
      </c>
      <c r="D9" s="18">
        <v>0.28808999223434828</v>
      </c>
      <c r="E9" s="18">
        <v>0.34022353868134608</v>
      </c>
      <c r="G9" s="18">
        <v>0.30338157363760743</v>
      </c>
      <c r="H9" s="18">
        <v>0.32933189644802768</v>
      </c>
      <c r="J9" s="18">
        <v>0.39945461479861921</v>
      </c>
      <c r="K9" s="18">
        <v>0.44096643574692568</v>
      </c>
      <c r="L9" s="18">
        <v>0.24201313546514369</v>
      </c>
      <c r="M9" s="18">
        <v>0.3346132564025629</v>
      </c>
      <c r="N9" s="18">
        <v>0.39634353169741182</v>
      </c>
      <c r="O9" s="18">
        <v>0.15817470214183549</v>
      </c>
      <c r="P9" s="18">
        <v>0.3531419660413882</v>
      </c>
      <c r="Q9" s="18">
        <v>0.34918494664676802</v>
      </c>
      <c r="R9" s="18">
        <v>0.29528779434876262</v>
      </c>
      <c r="S9" s="18">
        <v>0.186930908089112</v>
      </c>
      <c r="T9" s="18">
        <v>0.28708526655925731</v>
      </c>
      <c r="U9" s="18">
        <v>0.28897985016380912</v>
      </c>
      <c r="W9" s="18">
        <v>0.33753720976585733</v>
      </c>
      <c r="X9" s="18">
        <v>0.22062146927762979</v>
      </c>
      <c r="Y9" s="18">
        <v>0.30287244522245882</v>
      </c>
      <c r="Z9" s="18">
        <v>0.31592299147519409</v>
      </c>
      <c r="AA9" s="18">
        <v>0.31205616775081968</v>
      </c>
      <c r="AB9" s="18">
        <v>0.29654187931375903</v>
      </c>
      <c r="AC9" s="18">
        <v>0.40448022961383517</v>
      </c>
      <c r="AD9" s="18">
        <v>0.2166108411134009</v>
      </c>
      <c r="AE9" s="18">
        <v>0.43099984181854051</v>
      </c>
      <c r="AG9" s="18">
        <v>0.30882717150104949</v>
      </c>
      <c r="AH9" s="18">
        <v>0.36325281534425757</v>
      </c>
    </row>
    <row r="10" spans="2:36" ht="32.15" customHeight="1" x14ac:dyDescent="0.35">
      <c r="B10" s="20" t="s">
        <v>152</v>
      </c>
      <c r="C10" s="18">
        <v>0.17840824025534149</v>
      </c>
      <c r="D10" s="18">
        <v>0.1430714748792552</v>
      </c>
      <c r="E10" s="18">
        <v>0.2170901334697927</v>
      </c>
      <c r="G10" s="18">
        <v>0.17139744772823831</v>
      </c>
      <c r="H10" s="18">
        <v>0.19707812148893769</v>
      </c>
      <c r="J10" s="18">
        <v>9.8106259094504655E-2</v>
      </c>
      <c r="K10" s="18">
        <v>0.17151932509582221</v>
      </c>
      <c r="L10" s="18">
        <v>0.13612263300838831</v>
      </c>
      <c r="M10" s="18">
        <v>0.25089104118912542</v>
      </c>
      <c r="N10" s="18">
        <v>0.14769556172193399</v>
      </c>
      <c r="O10" s="18">
        <v>0.2075052135831961</v>
      </c>
      <c r="P10" s="18">
        <v>0.15447223768959961</v>
      </c>
      <c r="Q10" s="18">
        <v>0.1560237600650925</v>
      </c>
      <c r="R10" s="18">
        <v>0.19750101673492351</v>
      </c>
      <c r="S10" s="18">
        <v>0.27787873498422122</v>
      </c>
      <c r="T10" s="18">
        <v>0.26570452061793109</v>
      </c>
      <c r="U10" s="18">
        <v>0.28897985016380912</v>
      </c>
      <c r="W10" s="18">
        <v>0.16825374503476229</v>
      </c>
      <c r="X10" s="18">
        <v>0.18882156055519239</v>
      </c>
      <c r="Y10" s="18">
        <v>0.1880034414165048</v>
      </c>
      <c r="Z10" s="18">
        <v>0.13962441914944579</v>
      </c>
      <c r="AA10" s="18">
        <v>0.19935782212148331</v>
      </c>
      <c r="AB10" s="18">
        <v>0.18383471874779869</v>
      </c>
      <c r="AC10" s="18">
        <v>0.23907121864959141</v>
      </c>
      <c r="AD10" s="18">
        <v>0.46642220072367019</v>
      </c>
      <c r="AE10" s="18">
        <v>5.6915508893047952E-2</v>
      </c>
      <c r="AG10" s="18">
        <v>0.17740061272627719</v>
      </c>
      <c r="AH10" s="18">
        <v>0.18631981882311499</v>
      </c>
    </row>
    <row r="11" spans="2:36" ht="32.15" customHeight="1" x14ac:dyDescent="0.35">
      <c r="B11" s="20" t="s">
        <v>153</v>
      </c>
      <c r="C11" s="18">
        <v>0.31826475747494271</v>
      </c>
      <c r="D11" s="18">
        <v>0.35353744871201292</v>
      </c>
      <c r="E11" s="18">
        <v>0.28468593630074329</v>
      </c>
      <c r="G11" s="18">
        <v>0.34168370747219989</v>
      </c>
      <c r="H11" s="18">
        <v>0.25589962352267959</v>
      </c>
      <c r="J11" s="18">
        <v>0.29707009538734791</v>
      </c>
      <c r="K11" s="18">
        <v>0.1922589377107897</v>
      </c>
      <c r="L11" s="18">
        <v>0.38806179813663588</v>
      </c>
      <c r="M11" s="18">
        <v>0.22191886592985691</v>
      </c>
      <c r="N11" s="18">
        <v>0.27263357976683322</v>
      </c>
      <c r="O11" s="18">
        <v>0.45555211592938888</v>
      </c>
      <c r="P11" s="18">
        <v>0.24785780863874071</v>
      </c>
      <c r="Q11" s="18">
        <v>0.2730957339658362</v>
      </c>
      <c r="R11" s="18">
        <v>0.39427567216848819</v>
      </c>
      <c r="S11" s="18">
        <v>0.31535593858639349</v>
      </c>
      <c r="T11" s="18">
        <v>0.34350789117964747</v>
      </c>
      <c r="U11" s="18">
        <v>0.42204029967238182</v>
      </c>
      <c r="W11" s="18">
        <v>0.28748763577957398</v>
      </c>
      <c r="X11" s="18">
        <v>0.39954662241462108</v>
      </c>
      <c r="Y11" s="18">
        <v>0.35586356922154921</v>
      </c>
      <c r="Z11" s="18">
        <v>0.2086917977663488</v>
      </c>
      <c r="AA11" s="18">
        <v>0.33200531871830991</v>
      </c>
      <c r="AB11" s="18">
        <v>0.46339792346316733</v>
      </c>
      <c r="AC11" s="18">
        <v>0.27492439527613077</v>
      </c>
      <c r="AD11" s="18">
        <v>0.31696695816292891</v>
      </c>
      <c r="AE11" s="18">
        <v>0.27763423466370901</v>
      </c>
      <c r="AG11" s="18">
        <v>0.31880724196449789</v>
      </c>
      <c r="AH11" s="18">
        <v>0.29006339404895282</v>
      </c>
    </row>
    <row r="12" spans="2:36" ht="19" customHeight="1" x14ac:dyDescent="0.35">
      <c r="B12" s="20" t="s">
        <v>154</v>
      </c>
      <c r="C12" s="18">
        <v>9.7775422572348752E-2</v>
      </c>
      <c r="D12" s="18">
        <v>0.1031512489070734</v>
      </c>
      <c r="E12" s="18">
        <v>8.8995029666667141E-2</v>
      </c>
      <c r="G12" s="18">
        <v>8.5675743063210755E-2</v>
      </c>
      <c r="H12" s="18">
        <v>0.1299971119928913</v>
      </c>
      <c r="J12" s="18">
        <v>0</v>
      </c>
      <c r="K12" s="18">
        <v>0.14239438505240989</v>
      </c>
      <c r="L12" s="18">
        <v>0.14522824996342051</v>
      </c>
      <c r="M12" s="18">
        <v>8.3348739521409129E-2</v>
      </c>
      <c r="N12" s="18">
        <v>4.2934651616762513E-2</v>
      </c>
      <c r="O12" s="18">
        <v>0.1006986146538956</v>
      </c>
      <c r="P12" s="18">
        <v>0.1302665321583695</v>
      </c>
      <c r="Q12" s="18">
        <v>9.2168746572921609E-2</v>
      </c>
      <c r="R12" s="18">
        <v>3.5124627205333762E-2</v>
      </c>
      <c r="S12" s="18">
        <v>0.17412972441877739</v>
      </c>
      <c r="T12" s="18">
        <v>7.1771316639814328E-2</v>
      </c>
      <c r="U12" s="18">
        <v>0</v>
      </c>
      <c r="W12" s="18">
        <v>7.2276025648527503E-2</v>
      </c>
      <c r="X12" s="18">
        <v>0.1137622150191266</v>
      </c>
      <c r="Y12" s="18">
        <v>0.1006413225996111</v>
      </c>
      <c r="Z12" s="18">
        <v>0.20817300253790971</v>
      </c>
      <c r="AA12" s="18">
        <v>0.1565806914093871</v>
      </c>
      <c r="AB12" s="18">
        <v>5.6225478475275023E-2</v>
      </c>
      <c r="AC12" s="18">
        <v>4.3528872811191562E-2</v>
      </c>
      <c r="AD12" s="18">
        <v>0</v>
      </c>
      <c r="AE12" s="18">
        <v>8.8856005084228792E-2</v>
      </c>
      <c r="AG12" s="18">
        <v>9.9475490419755036E-2</v>
      </c>
      <c r="AH12" s="18">
        <v>6.0777465098310758E-2</v>
      </c>
    </row>
    <row r="13" spans="2:36" ht="19" customHeight="1" x14ac:dyDescent="0.35">
      <c r="B13" s="20" t="s">
        <v>66</v>
      </c>
      <c r="C13" s="18">
        <v>9.5085599671885623E-2</v>
      </c>
      <c r="D13" s="18">
        <v>0.11214983526731021</v>
      </c>
      <c r="E13" s="18">
        <v>6.900536188145083E-2</v>
      </c>
      <c r="G13" s="18">
        <v>9.7861528098743794E-2</v>
      </c>
      <c r="H13" s="18">
        <v>8.7693246547463785E-2</v>
      </c>
      <c r="J13" s="18">
        <v>0.20536903071952819</v>
      </c>
      <c r="K13" s="18">
        <v>5.2860916394052347E-2</v>
      </c>
      <c r="L13" s="18">
        <v>8.857418342641131E-2</v>
      </c>
      <c r="M13" s="18">
        <v>0.1092280969570454</v>
      </c>
      <c r="N13" s="18">
        <v>0.14039267519705831</v>
      </c>
      <c r="O13" s="18">
        <v>7.8069353691683593E-2</v>
      </c>
      <c r="P13" s="18">
        <v>0.1142614554719021</v>
      </c>
      <c r="Q13" s="18">
        <v>0.12952681274938119</v>
      </c>
      <c r="R13" s="18">
        <v>7.781088954249174E-2</v>
      </c>
      <c r="S13" s="18">
        <v>4.5704693921495863E-2</v>
      </c>
      <c r="T13" s="18">
        <v>3.1931005003349867E-2</v>
      </c>
      <c r="U13" s="18">
        <v>0</v>
      </c>
      <c r="W13" s="18">
        <v>0.13444538377127899</v>
      </c>
      <c r="X13" s="18">
        <v>7.7248132733430092E-2</v>
      </c>
      <c r="Y13" s="18">
        <v>5.2619221539876151E-2</v>
      </c>
      <c r="Z13" s="18">
        <v>0.12758778907110169</v>
      </c>
      <c r="AA13" s="18">
        <v>0</v>
      </c>
      <c r="AB13" s="18">
        <v>0</v>
      </c>
      <c r="AC13" s="18">
        <v>3.7995283649251067E-2</v>
      </c>
      <c r="AD13" s="18">
        <v>0</v>
      </c>
      <c r="AE13" s="18">
        <v>0.1455944095404734</v>
      </c>
      <c r="AG13" s="18">
        <v>9.5489483388420338E-2</v>
      </c>
      <c r="AH13" s="18">
        <v>9.9586506685363979E-2</v>
      </c>
    </row>
    <row r="15" spans="2:36" x14ac:dyDescent="0.35">
      <c r="B15" t="s">
        <v>380</v>
      </c>
    </row>
    <row r="16" spans="2:36" x14ac:dyDescent="0.35">
      <c r="B16" t="s">
        <v>11</v>
      </c>
    </row>
    <row r="18" spans="2:2" x14ac:dyDescent="0.35">
      <c r="B18"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J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155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32.15" customHeight="1" x14ac:dyDescent="0.35">
      <c r="B9" s="20" t="s">
        <v>151</v>
      </c>
      <c r="C9" s="18">
        <v>0.19720988340470699</v>
      </c>
      <c r="D9" s="18">
        <v>0.19693096493703949</v>
      </c>
      <c r="E9" s="18">
        <v>0.20077171709422981</v>
      </c>
      <c r="G9" s="18">
        <v>0.18071482407202399</v>
      </c>
      <c r="H9" s="18">
        <v>0.24113655752774729</v>
      </c>
      <c r="J9" s="18">
        <v>0.2847225480879978</v>
      </c>
      <c r="K9" s="18">
        <v>0.27808158285018503</v>
      </c>
      <c r="L9" s="18">
        <v>0.1226151870642858</v>
      </c>
      <c r="M9" s="18">
        <v>0.17691494377645459</v>
      </c>
      <c r="N9" s="18">
        <v>0.29581708050663758</v>
      </c>
      <c r="O9" s="18">
        <v>0.26433805443935132</v>
      </c>
      <c r="P9" s="18">
        <v>0.14084136929219221</v>
      </c>
      <c r="Q9" s="18">
        <v>0.14538570698149439</v>
      </c>
      <c r="R9" s="18">
        <v>0.22943472838946041</v>
      </c>
      <c r="S9" s="18">
        <v>0.15767796929319669</v>
      </c>
      <c r="T9" s="18">
        <v>0.21267820352558189</v>
      </c>
      <c r="U9" s="18">
        <v>0.2</v>
      </c>
      <c r="W9" s="18">
        <v>0.15859926606112559</v>
      </c>
      <c r="X9" s="18">
        <v>0.175316347153577</v>
      </c>
      <c r="Y9" s="18">
        <v>0.20572072940322661</v>
      </c>
      <c r="Z9" s="18">
        <v>0.15154001336577089</v>
      </c>
      <c r="AA9" s="18">
        <v>0.29029179227901197</v>
      </c>
      <c r="AB9" s="18">
        <v>0.32075986335519568</v>
      </c>
      <c r="AC9" s="18">
        <v>0.318070682227513</v>
      </c>
      <c r="AD9" s="18">
        <v>0.5298110660174753</v>
      </c>
      <c r="AE9" s="18">
        <v>0.51980408192252248</v>
      </c>
      <c r="AG9" s="18">
        <v>0.18649956026660089</v>
      </c>
      <c r="AH9" s="18">
        <v>0.52296629366929459</v>
      </c>
    </row>
    <row r="10" spans="2:36" ht="32.15" customHeight="1" x14ac:dyDescent="0.35">
      <c r="B10" s="20" t="s">
        <v>152</v>
      </c>
      <c r="C10" s="18">
        <v>0.28724736688456859</v>
      </c>
      <c r="D10" s="18">
        <v>0.2289520271821153</v>
      </c>
      <c r="E10" s="18">
        <v>0.34852463886432161</v>
      </c>
      <c r="G10" s="18">
        <v>0.28709861490068878</v>
      </c>
      <c r="H10" s="18">
        <v>0.28764349640367243</v>
      </c>
      <c r="J10" s="18">
        <v>0.22971780309427201</v>
      </c>
      <c r="K10" s="18">
        <v>0.1624150431498482</v>
      </c>
      <c r="L10" s="18">
        <v>0.26236587444401049</v>
      </c>
      <c r="M10" s="18">
        <v>0.41979551321680258</v>
      </c>
      <c r="N10" s="18">
        <v>0.33366535908346362</v>
      </c>
      <c r="O10" s="18">
        <v>0.22402489325729719</v>
      </c>
      <c r="P10" s="18">
        <v>0.33184764790911059</v>
      </c>
      <c r="Q10" s="18">
        <v>0.30593364572053111</v>
      </c>
      <c r="R10" s="18">
        <v>0.36082987070103051</v>
      </c>
      <c r="S10" s="18">
        <v>0.29479205105768441</v>
      </c>
      <c r="T10" s="18">
        <v>0.35886178923411949</v>
      </c>
      <c r="U10" s="18">
        <v>0.17795970032761821</v>
      </c>
      <c r="W10" s="18">
        <v>0.30363336923550033</v>
      </c>
      <c r="X10" s="18">
        <v>0.30919896662648538</v>
      </c>
      <c r="Y10" s="18">
        <v>0.26263618350249479</v>
      </c>
      <c r="Z10" s="18">
        <v>0.28723394614350839</v>
      </c>
      <c r="AA10" s="18">
        <v>0.246159200669825</v>
      </c>
      <c r="AB10" s="18">
        <v>0.20300070265118841</v>
      </c>
      <c r="AC10" s="18">
        <v>0.32729429548263589</v>
      </c>
      <c r="AD10" s="18">
        <v>0</v>
      </c>
      <c r="AE10" s="18">
        <v>0.2137775742822223</v>
      </c>
      <c r="AG10" s="18">
        <v>0.29145781762665679</v>
      </c>
      <c r="AH10" s="18">
        <v>0.14622375884919711</v>
      </c>
    </row>
    <row r="11" spans="2:36" ht="32.15" customHeight="1" x14ac:dyDescent="0.35">
      <c r="B11" s="20" t="s">
        <v>153</v>
      </c>
      <c r="C11" s="18">
        <v>0.28753070592640112</v>
      </c>
      <c r="D11" s="18">
        <v>0.33660001243541449</v>
      </c>
      <c r="E11" s="18">
        <v>0.2382560339067441</v>
      </c>
      <c r="G11" s="18">
        <v>0.30827113373419651</v>
      </c>
      <c r="H11" s="18">
        <v>0.2322985303330512</v>
      </c>
      <c r="J11" s="18">
        <v>0.2442147237300214</v>
      </c>
      <c r="K11" s="18">
        <v>0.30228287421347821</v>
      </c>
      <c r="L11" s="18">
        <v>0.29312794170434558</v>
      </c>
      <c r="M11" s="18">
        <v>0.2310915120854326</v>
      </c>
      <c r="N11" s="18">
        <v>0.18719023359607781</v>
      </c>
      <c r="O11" s="18">
        <v>0.33694267048741461</v>
      </c>
      <c r="P11" s="18">
        <v>0.28473876984796909</v>
      </c>
      <c r="Q11" s="18">
        <v>0.31657169880412922</v>
      </c>
      <c r="R11" s="18">
        <v>0.31360615285788979</v>
      </c>
      <c r="S11" s="18">
        <v>0.28199086738734969</v>
      </c>
      <c r="T11" s="18">
        <v>0.22322325655255759</v>
      </c>
      <c r="U11" s="18">
        <v>0.42204029967238182</v>
      </c>
      <c r="W11" s="18">
        <v>0.2661880405031507</v>
      </c>
      <c r="X11" s="18">
        <v>0.27473962279573472</v>
      </c>
      <c r="Y11" s="18">
        <v>0.33641941991562407</v>
      </c>
      <c r="Z11" s="18">
        <v>0.30156960067178301</v>
      </c>
      <c r="AA11" s="18">
        <v>0.35401930776675028</v>
      </c>
      <c r="AB11" s="18">
        <v>0.31868070325176712</v>
      </c>
      <c r="AC11" s="18">
        <v>0.31663973864059991</v>
      </c>
      <c r="AD11" s="18">
        <v>0.33942407849336059</v>
      </c>
      <c r="AE11" s="18">
        <v>0.20600637666786409</v>
      </c>
      <c r="AG11" s="18">
        <v>0.29038703509151942</v>
      </c>
      <c r="AH11" s="18">
        <v>0.24816643407743841</v>
      </c>
    </row>
    <row r="12" spans="2:36" ht="19" customHeight="1" x14ac:dyDescent="0.35">
      <c r="B12" s="20" t="s">
        <v>154</v>
      </c>
      <c r="C12" s="18">
        <v>0.1023834683598201</v>
      </c>
      <c r="D12" s="18">
        <v>0.1210094685406969</v>
      </c>
      <c r="E12" s="18">
        <v>7.9980662526946883E-2</v>
      </c>
      <c r="G12" s="18">
        <v>8.725417601862312E-2</v>
      </c>
      <c r="H12" s="18">
        <v>0.1426730775682685</v>
      </c>
      <c r="J12" s="18">
        <v>6.2636324409332339E-2</v>
      </c>
      <c r="K12" s="18">
        <v>0.14922304275577369</v>
      </c>
      <c r="L12" s="18">
        <v>0.19446376899787909</v>
      </c>
      <c r="M12" s="18">
        <v>8.5182256814239674E-2</v>
      </c>
      <c r="N12" s="18">
        <v>8.9732210015781952E-2</v>
      </c>
      <c r="O12" s="18">
        <v>4.525852192442404E-2</v>
      </c>
      <c r="P12" s="18">
        <v>9.1918750946435479E-2</v>
      </c>
      <c r="Q12" s="18">
        <v>7.7899548076518249E-2</v>
      </c>
      <c r="R12" s="18">
        <v>1.8318358509127261E-2</v>
      </c>
      <c r="S12" s="18">
        <v>0.1078611429685724</v>
      </c>
      <c r="T12" s="18">
        <v>9.3625122411462328E-2</v>
      </c>
      <c r="U12" s="18">
        <v>0.11102014983619091</v>
      </c>
      <c r="W12" s="18">
        <v>7.615027172364007E-2</v>
      </c>
      <c r="X12" s="18">
        <v>0.1152699873043594</v>
      </c>
      <c r="Y12" s="18">
        <v>0.126732227966035</v>
      </c>
      <c r="Z12" s="18">
        <v>0.1736312846477519</v>
      </c>
      <c r="AA12" s="18">
        <v>7.7540381433912287E-2</v>
      </c>
      <c r="AB12" s="18">
        <v>0.15755873074184859</v>
      </c>
      <c r="AC12" s="18">
        <v>3.7995283649251067E-2</v>
      </c>
      <c r="AD12" s="18">
        <v>0.130764855489164</v>
      </c>
      <c r="AE12" s="18">
        <v>6.0411967127390741E-2</v>
      </c>
      <c r="AG12" s="18">
        <v>0.10143242981587131</v>
      </c>
      <c r="AH12" s="18">
        <v>8.2643513404070015E-2</v>
      </c>
    </row>
    <row r="13" spans="2:36" ht="19" customHeight="1" x14ac:dyDescent="0.35">
      <c r="B13" s="20" t="s">
        <v>66</v>
      </c>
      <c r="C13" s="18">
        <v>0.1256285754245032</v>
      </c>
      <c r="D13" s="18">
        <v>0.1165075269047338</v>
      </c>
      <c r="E13" s="18">
        <v>0.13246694760775779</v>
      </c>
      <c r="G13" s="18">
        <v>0.1366612512744676</v>
      </c>
      <c r="H13" s="18">
        <v>9.6248338167260403E-2</v>
      </c>
      <c r="J13" s="18">
        <v>0.1787086006783766</v>
      </c>
      <c r="K13" s="18">
        <v>0.10799745703071489</v>
      </c>
      <c r="L13" s="18">
        <v>0.12742722778947871</v>
      </c>
      <c r="M13" s="18">
        <v>8.7015774107070232E-2</v>
      </c>
      <c r="N13" s="18">
        <v>9.3595116798038877E-2</v>
      </c>
      <c r="O13" s="18">
        <v>0.12943585989151249</v>
      </c>
      <c r="P13" s="18">
        <v>0.15065346200429269</v>
      </c>
      <c r="Q13" s="18">
        <v>0.1542094004173267</v>
      </c>
      <c r="R13" s="18">
        <v>7.781088954249174E-2</v>
      </c>
      <c r="S13" s="18">
        <v>0.15767796929319669</v>
      </c>
      <c r="T13" s="18">
        <v>0.1116116282762788</v>
      </c>
      <c r="U13" s="18">
        <v>8.8979850163809091E-2</v>
      </c>
      <c r="W13" s="18">
        <v>0.19542905247658329</v>
      </c>
      <c r="X13" s="18">
        <v>0.1254750761198434</v>
      </c>
      <c r="Y13" s="18">
        <v>6.8491439212619507E-2</v>
      </c>
      <c r="Z13" s="18">
        <v>8.6025155171185877E-2</v>
      </c>
      <c r="AA13" s="18">
        <v>3.1989317850500389E-2</v>
      </c>
      <c r="AB13" s="18">
        <v>0</v>
      </c>
      <c r="AC13" s="18">
        <v>0</v>
      </c>
      <c r="AD13" s="18">
        <v>0</v>
      </c>
      <c r="AE13" s="18">
        <v>0</v>
      </c>
      <c r="AG13" s="18">
        <v>0.1302231571993516</v>
      </c>
      <c r="AH13" s="18">
        <v>0</v>
      </c>
    </row>
    <row r="15" spans="2:36" x14ac:dyDescent="0.35">
      <c r="B15" t="s">
        <v>380</v>
      </c>
    </row>
    <row r="16" spans="2:36" x14ac:dyDescent="0.35">
      <c r="B16" t="s">
        <v>11</v>
      </c>
    </row>
    <row r="18" spans="2:2" x14ac:dyDescent="0.35">
      <c r="B18"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J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156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32.15" customHeight="1" x14ac:dyDescent="0.35">
      <c r="B9" s="20" t="s">
        <v>151</v>
      </c>
      <c r="C9" s="18">
        <v>0.17522193780435899</v>
      </c>
      <c r="D9" s="18">
        <v>0.2042576979353358</v>
      </c>
      <c r="E9" s="18">
        <v>0.14614852270104919</v>
      </c>
      <c r="G9" s="18">
        <v>0.13269524578506761</v>
      </c>
      <c r="H9" s="18">
        <v>0.28847137232812498</v>
      </c>
      <c r="J9" s="18">
        <v>0.2402821478642746</v>
      </c>
      <c r="K9" s="18">
        <v>0.1996788756097749</v>
      </c>
      <c r="L9" s="18">
        <v>0.17946963455441189</v>
      </c>
      <c r="M9" s="18">
        <v>0.21747037562921501</v>
      </c>
      <c r="N9" s="18">
        <v>0.26876304310480392</v>
      </c>
      <c r="O9" s="18">
        <v>0.12675661850125949</v>
      </c>
      <c r="P9" s="18">
        <v>0.1237842604547381</v>
      </c>
      <c r="Q9" s="18">
        <v>0.19045136755549719</v>
      </c>
      <c r="R9" s="18">
        <v>0.14571556058268259</v>
      </c>
      <c r="S9" s="18">
        <v>0.31124380618326503</v>
      </c>
      <c r="T9" s="18">
        <v>0.1406162469983927</v>
      </c>
      <c r="U9" s="18">
        <v>0.11102014983619091</v>
      </c>
      <c r="W9" s="18">
        <v>6.8845060728203844E-2</v>
      </c>
      <c r="X9" s="18">
        <v>0.24083730997577271</v>
      </c>
      <c r="Y9" s="18">
        <v>0.16282813375721331</v>
      </c>
      <c r="Z9" s="18">
        <v>0.14329760356602639</v>
      </c>
      <c r="AA9" s="18">
        <v>0.27596776817802549</v>
      </c>
      <c r="AB9" s="18">
        <v>0.50714851386474891</v>
      </c>
      <c r="AC9" s="18">
        <v>0.5340844242642151</v>
      </c>
      <c r="AD9" s="18">
        <v>0.40281294378716581</v>
      </c>
      <c r="AE9" s="18">
        <v>0.55177201109307517</v>
      </c>
      <c r="AG9" s="18">
        <v>0.16427120264914441</v>
      </c>
      <c r="AH9" s="18">
        <v>0.50470087477933623</v>
      </c>
    </row>
    <row r="10" spans="2:36" ht="32.15" customHeight="1" x14ac:dyDescent="0.35">
      <c r="B10" s="20" t="s">
        <v>152</v>
      </c>
      <c r="C10" s="18">
        <v>0.22174342065858749</v>
      </c>
      <c r="D10" s="18">
        <v>0.21804084058206669</v>
      </c>
      <c r="E10" s="18">
        <v>0.22947924752446561</v>
      </c>
      <c r="G10" s="18">
        <v>0.22708385864596151</v>
      </c>
      <c r="H10" s="18">
        <v>0.20752172709481401</v>
      </c>
      <c r="J10" s="18">
        <v>0.14289499064020469</v>
      </c>
      <c r="K10" s="18">
        <v>0.20435958339243629</v>
      </c>
      <c r="L10" s="18">
        <v>0.16463430394906359</v>
      </c>
      <c r="M10" s="18">
        <v>0.1829998317998211</v>
      </c>
      <c r="N10" s="18">
        <v>0.1747495991237677</v>
      </c>
      <c r="O10" s="18">
        <v>0.23217046930387639</v>
      </c>
      <c r="P10" s="18">
        <v>0.25857728963719567</v>
      </c>
      <c r="Q10" s="18">
        <v>0.24456136122520891</v>
      </c>
      <c r="R10" s="18">
        <v>0.29027261331079041</v>
      </c>
      <c r="S10" s="18">
        <v>0.32769556130884558</v>
      </c>
      <c r="T10" s="18">
        <v>0.23669990189581711</v>
      </c>
      <c r="U10" s="18">
        <v>0.37795970032761822</v>
      </c>
      <c r="W10" s="18">
        <v>0.2205572300270669</v>
      </c>
      <c r="X10" s="18">
        <v>0.24847342991484511</v>
      </c>
      <c r="Y10" s="18">
        <v>0.20558231497121171</v>
      </c>
      <c r="Z10" s="18">
        <v>0.25040539995514072</v>
      </c>
      <c r="AA10" s="18">
        <v>0.25028828825877553</v>
      </c>
      <c r="AB10" s="18">
        <v>0.15225052698839131</v>
      </c>
      <c r="AC10" s="18">
        <v>0.22606616687037959</v>
      </c>
      <c r="AD10" s="18">
        <v>0.1269981222303096</v>
      </c>
      <c r="AE10" s="18">
        <v>6.0411967127390741E-2</v>
      </c>
      <c r="AG10" s="18">
        <v>0.22555730290490139</v>
      </c>
      <c r="AH10" s="18">
        <v>8.1453223897752752E-2</v>
      </c>
    </row>
    <row r="11" spans="2:36" ht="32.15" customHeight="1" x14ac:dyDescent="0.35">
      <c r="B11" s="20" t="s">
        <v>153</v>
      </c>
      <c r="C11" s="18">
        <v>0.35223332374421312</v>
      </c>
      <c r="D11" s="18">
        <v>0.3462710161703304</v>
      </c>
      <c r="E11" s="18">
        <v>0.35933416672516638</v>
      </c>
      <c r="G11" s="18">
        <v>0.37610630879967438</v>
      </c>
      <c r="H11" s="18">
        <v>0.28865908531770029</v>
      </c>
      <c r="J11" s="18">
        <v>0.31316284812499823</v>
      </c>
      <c r="K11" s="18">
        <v>0.35467398086063801</v>
      </c>
      <c r="L11" s="18">
        <v>0.41661666949478238</v>
      </c>
      <c r="M11" s="18">
        <v>0.32747849010971292</v>
      </c>
      <c r="N11" s="18">
        <v>0.2455795423649994</v>
      </c>
      <c r="O11" s="18">
        <v>0.42745811732355671</v>
      </c>
      <c r="P11" s="18">
        <v>0.35230613511044861</v>
      </c>
      <c r="Q11" s="18">
        <v>0.26924394889315428</v>
      </c>
      <c r="R11" s="18">
        <v>0.35645915112000309</v>
      </c>
      <c r="S11" s="18">
        <v>0.20749479561782111</v>
      </c>
      <c r="T11" s="18">
        <v>0.34877938396736968</v>
      </c>
      <c r="U11" s="18">
        <v>0.31102014983619092</v>
      </c>
      <c r="W11" s="18">
        <v>0.37634571685455198</v>
      </c>
      <c r="X11" s="18">
        <v>0.34417620912359981</v>
      </c>
      <c r="Y11" s="18">
        <v>0.42254632580576512</v>
      </c>
      <c r="Z11" s="18">
        <v>0.25806180596953981</v>
      </c>
      <c r="AA11" s="18">
        <v>0.33577457441649972</v>
      </c>
      <c r="AB11" s="18">
        <v>0.28437548067158469</v>
      </c>
      <c r="AC11" s="18">
        <v>0.15832525240496259</v>
      </c>
      <c r="AD11" s="18">
        <v>0.34737569660256479</v>
      </c>
      <c r="AE11" s="18">
        <v>0.27778390612114051</v>
      </c>
      <c r="AG11" s="18">
        <v>0.35371839269451222</v>
      </c>
      <c r="AH11" s="18">
        <v>0.29977494510462888</v>
      </c>
    </row>
    <row r="12" spans="2:36" ht="19" customHeight="1" x14ac:dyDescent="0.35">
      <c r="B12" s="20" t="s">
        <v>154</v>
      </c>
      <c r="C12" s="18">
        <v>0.10236967434108921</v>
      </c>
      <c r="D12" s="18">
        <v>9.968394496126888E-2</v>
      </c>
      <c r="E12" s="18">
        <v>9.8952724769743663E-2</v>
      </c>
      <c r="G12" s="18">
        <v>9.8301566857069644E-2</v>
      </c>
      <c r="H12" s="18">
        <v>0.1132031262337999</v>
      </c>
      <c r="J12" s="18">
        <v>7.0567775386408266E-2</v>
      </c>
      <c r="K12" s="18">
        <v>0.16085837342476719</v>
      </c>
      <c r="L12" s="18">
        <v>0.123490852619296</v>
      </c>
      <c r="M12" s="18">
        <v>0.16282320550420529</v>
      </c>
      <c r="N12" s="18">
        <v>0.123717581810351</v>
      </c>
      <c r="O12" s="18">
        <v>8.4178934979794562E-2</v>
      </c>
      <c r="P12" s="18">
        <v>8.7954295108402705E-2</v>
      </c>
      <c r="Q12" s="18">
        <v>2.2420498330973381E-2</v>
      </c>
      <c r="R12" s="18">
        <v>8.8567612919794786E-2</v>
      </c>
      <c r="S12" s="18">
        <v>4.5704693921495863E-2</v>
      </c>
      <c r="T12" s="18">
        <v>6.9135570245953223E-2</v>
      </c>
      <c r="U12" s="18">
        <v>0.2</v>
      </c>
      <c r="W12" s="18">
        <v>9.4444902604934752E-2</v>
      </c>
      <c r="X12" s="18">
        <v>7.0491350648732173E-2</v>
      </c>
      <c r="Y12" s="18">
        <v>0.14055178625319051</v>
      </c>
      <c r="Z12" s="18">
        <v>0.17865962994689141</v>
      </c>
      <c r="AA12" s="18">
        <v>0.1379693691466993</v>
      </c>
      <c r="AB12" s="18">
        <v>0</v>
      </c>
      <c r="AC12" s="18">
        <v>4.3528872811191562E-2</v>
      </c>
      <c r="AD12" s="18">
        <v>0.12281323737995981</v>
      </c>
      <c r="AE12" s="18">
        <v>0.1100321156583933</v>
      </c>
      <c r="AG12" s="18">
        <v>0.1025929057469792</v>
      </c>
      <c r="AH12" s="18">
        <v>0.11407095621828239</v>
      </c>
    </row>
    <row r="13" spans="2:36" ht="19" customHeight="1" x14ac:dyDescent="0.35">
      <c r="B13" s="20" t="s">
        <v>66</v>
      </c>
      <c r="C13" s="18">
        <v>0.14843164345175119</v>
      </c>
      <c r="D13" s="18">
        <v>0.13174650035099819</v>
      </c>
      <c r="E13" s="18">
        <v>0.1660853382795752</v>
      </c>
      <c r="G13" s="18">
        <v>0.16581301991222699</v>
      </c>
      <c r="H13" s="18">
        <v>0.10214468902556061</v>
      </c>
      <c r="J13" s="18">
        <v>0.2330922379841143</v>
      </c>
      <c r="K13" s="18">
        <v>8.0429186712383624E-2</v>
      </c>
      <c r="L13" s="18">
        <v>0.11578853938244579</v>
      </c>
      <c r="M13" s="18">
        <v>0.1092280969570454</v>
      </c>
      <c r="N13" s="18">
        <v>0.18719023359607781</v>
      </c>
      <c r="O13" s="18">
        <v>0.12943585989151249</v>
      </c>
      <c r="P13" s="18">
        <v>0.1773780196892151</v>
      </c>
      <c r="Q13" s="18">
        <v>0.27332282399516578</v>
      </c>
      <c r="R13" s="18">
        <v>0.118985062066729</v>
      </c>
      <c r="S13" s="18">
        <v>0.1078611429685724</v>
      </c>
      <c r="T13" s="18">
        <v>0.2047688968924673</v>
      </c>
      <c r="U13" s="18">
        <v>0</v>
      </c>
      <c r="W13" s="18">
        <v>0.23980708978524251</v>
      </c>
      <c r="X13" s="18">
        <v>9.6021700337050195E-2</v>
      </c>
      <c r="Y13" s="18">
        <v>6.8491439212619507E-2</v>
      </c>
      <c r="Z13" s="18">
        <v>0.16957556056240189</v>
      </c>
      <c r="AA13" s="18">
        <v>0</v>
      </c>
      <c r="AB13" s="18">
        <v>5.6225478475275023E-2</v>
      </c>
      <c r="AC13" s="18">
        <v>3.7995283649251067E-2</v>
      </c>
      <c r="AD13" s="18">
        <v>0</v>
      </c>
      <c r="AE13" s="18">
        <v>0</v>
      </c>
      <c r="AG13" s="18">
        <v>0.1538601960044628</v>
      </c>
      <c r="AH13" s="18">
        <v>0</v>
      </c>
    </row>
    <row r="15" spans="2:36" x14ac:dyDescent="0.35">
      <c r="B15" t="s">
        <v>380</v>
      </c>
    </row>
    <row r="16" spans="2:36" x14ac:dyDescent="0.35">
      <c r="B16" t="s">
        <v>11</v>
      </c>
    </row>
    <row r="18" spans="2:2" x14ac:dyDescent="0.35">
      <c r="B18"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J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157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32.15" customHeight="1" x14ac:dyDescent="0.35">
      <c r="B9" s="20" t="s">
        <v>151</v>
      </c>
      <c r="C9" s="18">
        <v>0.19119951143046299</v>
      </c>
      <c r="D9" s="18">
        <v>0.21174680022511699</v>
      </c>
      <c r="E9" s="18">
        <v>0.1717347001663625</v>
      </c>
      <c r="G9" s="18">
        <v>0.15630976059683971</v>
      </c>
      <c r="H9" s="18">
        <v>0.28411161827363179</v>
      </c>
      <c r="J9" s="18">
        <v>0.20180854883771779</v>
      </c>
      <c r="K9" s="18">
        <v>0.26417062793858131</v>
      </c>
      <c r="L9" s="18">
        <v>0.22102464476070449</v>
      </c>
      <c r="M9" s="18">
        <v>0.14369864078643929</v>
      </c>
      <c r="N9" s="18">
        <v>0.31169769472156639</v>
      </c>
      <c r="O9" s="18">
        <v>0.12739986513304419</v>
      </c>
      <c r="P9" s="18">
        <v>0.16609649750470479</v>
      </c>
      <c r="Q9" s="18">
        <v>0.17640683297114981</v>
      </c>
      <c r="R9" s="18">
        <v>0.20958179782453609</v>
      </c>
      <c r="S9" s="18">
        <v>0.24908735713618849</v>
      </c>
      <c r="T9" s="18">
        <v>0.17283789188911741</v>
      </c>
      <c r="U9" s="18">
        <v>0</v>
      </c>
      <c r="W9" s="18">
        <v>0.1188656287985852</v>
      </c>
      <c r="X9" s="18">
        <v>0.19997526430101509</v>
      </c>
      <c r="Y9" s="18">
        <v>0.17245869209213999</v>
      </c>
      <c r="Z9" s="18">
        <v>0.25565735336364531</v>
      </c>
      <c r="AA9" s="18">
        <v>0.31426692395977629</v>
      </c>
      <c r="AB9" s="18">
        <v>0.30830401992668338</v>
      </c>
      <c r="AC9" s="18">
        <v>0.36636634669524659</v>
      </c>
      <c r="AD9" s="18">
        <v>0.2166108411134009</v>
      </c>
      <c r="AE9" s="18">
        <v>0.58388961172105935</v>
      </c>
      <c r="AG9" s="18">
        <v>0.18018923536662121</v>
      </c>
      <c r="AH9" s="18">
        <v>0.46782934503778528</v>
      </c>
    </row>
    <row r="10" spans="2:36" ht="32.15" customHeight="1" x14ac:dyDescent="0.35">
      <c r="B10" s="20" t="s">
        <v>152</v>
      </c>
      <c r="C10" s="18">
        <v>0.28841411827793889</v>
      </c>
      <c r="D10" s="18">
        <v>0.20480889777663761</v>
      </c>
      <c r="E10" s="18">
        <v>0.38073875893218773</v>
      </c>
      <c r="G10" s="18">
        <v>0.31775814059778201</v>
      </c>
      <c r="H10" s="18">
        <v>0.21027039779134479</v>
      </c>
      <c r="J10" s="18">
        <v>0.21096506136823681</v>
      </c>
      <c r="K10" s="18">
        <v>0.3048094282022582</v>
      </c>
      <c r="L10" s="18">
        <v>0.21635952916083409</v>
      </c>
      <c r="M10" s="18">
        <v>0.38067067832534351</v>
      </c>
      <c r="N10" s="18">
        <v>0.24129067851997291</v>
      </c>
      <c r="O10" s="18">
        <v>0.34508664952128781</v>
      </c>
      <c r="P10" s="18">
        <v>0.3314302505876876</v>
      </c>
      <c r="Q10" s="18">
        <v>0.20538893540098341</v>
      </c>
      <c r="R10" s="18">
        <v>0.33343660117993779</v>
      </c>
      <c r="S10" s="18">
        <v>0.15767796929319669</v>
      </c>
      <c r="T10" s="18">
        <v>0.29810337941655468</v>
      </c>
      <c r="U10" s="18">
        <v>0.48897985016380913</v>
      </c>
      <c r="W10" s="18">
        <v>0.32071934619357673</v>
      </c>
      <c r="X10" s="18">
        <v>0.35321798919159109</v>
      </c>
      <c r="Y10" s="18">
        <v>0.25617208012528181</v>
      </c>
      <c r="Z10" s="18">
        <v>0.16800742626286469</v>
      </c>
      <c r="AA10" s="18">
        <v>0.1489579791996006</v>
      </c>
      <c r="AB10" s="18">
        <v>0.1030055891291508</v>
      </c>
      <c r="AC10" s="18">
        <v>0.43974924648575892</v>
      </c>
      <c r="AD10" s="18">
        <v>0.2166108411134009</v>
      </c>
      <c r="AE10" s="18">
        <v>0.1492679722116195</v>
      </c>
      <c r="AG10" s="18">
        <v>0.29155361887035058</v>
      </c>
      <c r="AH10" s="18">
        <v>0.1705483509033319</v>
      </c>
    </row>
    <row r="11" spans="2:36" ht="32.15" customHeight="1" x14ac:dyDescent="0.35">
      <c r="B11" s="20" t="s">
        <v>153</v>
      </c>
      <c r="C11" s="18">
        <v>0.28434668675896518</v>
      </c>
      <c r="D11" s="18">
        <v>0.31939402049802401</v>
      </c>
      <c r="E11" s="18">
        <v>0.25045617269363563</v>
      </c>
      <c r="G11" s="18">
        <v>0.28646514355482561</v>
      </c>
      <c r="H11" s="18">
        <v>0.27870519378590758</v>
      </c>
      <c r="J11" s="18">
        <v>0.20502202283302989</v>
      </c>
      <c r="K11" s="18">
        <v>0.2137192898188196</v>
      </c>
      <c r="L11" s="18">
        <v>0.30654835718133289</v>
      </c>
      <c r="M11" s="18">
        <v>0.26084152155978718</v>
      </c>
      <c r="N11" s="18">
        <v>0.1232916247475813</v>
      </c>
      <c r="O11" s="18">
        <v>0.35485509828819928</v>
      </c>
      <c r="P11" s="18">
        <v>0.25578932978451019</v>
      </c>
      <c r="Q11" s="18">
        <v>0.31634703489207322</v>
      </c>
      <c r="R11" s="18">
        <v>0.32270236004551112</v>
      </c>
      <c r="S11" s="18">
        <v>0.43555670427741799</v>
      </c>
      <c r="T11" s="18">
        <v>0.29499457319237188</v>
      </c>
      <c r="U11" s="18">
        <v>0.4</v>
      </c>
      <c r="W11" s="18">
        <v>0.26611389808328101</v>
      </c>
      <c r="X11" s="18">
        <v>0.28394125669096859</v>
      </c>
      <c r="Y11" s="18">
        <v>0.36981796928649457</v>
      </c>
      <c r="Z11" s="18">
        <v>0.24300418699096449</v>
      </c>
      <c r="AA11" s="18">
        <v>0.42073113992803679</v>
      </c>
      <c r="AB11" s="18">
        <v>0.34060095914685973</v>
      </c>
      <c r="AC11" s="18">
        <v>0.1154338116605067</v>
      </c>
      <c r="AD11" s="18">
        <v>0.43601346228403431</v>
      </c>
      <c r="AE11" s="18">
        <v>0.1100321156583933</v>
      </c>
      <c r="AG11" s="18">
        <v>0.28817064345100368</v>
      </c>
      <c r="AH11" s="18">
        <v>0.2130423766668085</v>
      </c>
    </row>
    <row r="12" spans="2:36" ht="19" customHeight="1" x14ac:dyDescent="0.35">
      <c r="B12" s="20" t="s">
        <v>154</v>
      </c>
      <c r="C12" s="18">
        <v>0.10858346569245821</v>
      </c>
      <c r="D12" s="18">
        <v>0.10501809301949221</v>
      </c>
      <c r="E12" s="18">
        <v>0.11113602362432171</v>
      </c>
      <c r="G12" s="18">
        <v>0.1159959383195045</v>
      </c>
      <c r="H12" s="18">
        <v>8.8843902289429122E-2</v>
      </c>
      <c r="J12" s="18">
        <v>0.14067339488133851</v>
      </c>
      <c r="K12" s="18">
        <v>7.2630644745320772E-2</v>
      </c>
      <c r="L12" s="18">
        <v>0.13873834607295521</v>
      </c>
      <c r="M12" s="18">
        <v>0.1277733852213595</v>
      </c>
      <c r="N12" s="18">
        <v>0.23012488521284019</v>
      </c>
      <c r="O12" s="18">
        <v>4.7294516682892328E-2</v>
      </c>
      <c r="P12" s="18">
        <v>0.11599999264330479</v>
      </c>
      <c r="Q12" s="18">
        <v>0.1250026340754371</v>
      </c>
      <c r="R12" s="18">
        <v>5.3442985714461017E-2</v>
      </c>
      <c r="S12" s="18">
        <v>0.1119732753717009</v>
      </c>
      <c r="T12" s="18">
        <v>9.0521522222327414E-2</v>
      </c>
      <c r="U12" s="18">
        <v>0.11102014983619091</v>
      </c>
      <c r="W12" s="18">
        <v>0.123033530091936</v>
      </c>
      <c r="X12" s="18">
        <v>4.7071658834214582E-2</v>
      </c>
      <c r="Y12" s="18">
        <v>0.1050130150511371</v>
      </c>
      <c r="Z12" s="18">
        <v>0.15623991671878201</v>
      </c>
      <c r="AA12" s="18">
        <v>8.4054639062085934E-2</v>
      </c>
      <c r="AB12" s="18">
        <v>0.24808943179730611</v>
      </c>
      <c r="AC12" s="18">
        <v>4.0455311509236737E-2</v>
      </c>
      <c r="AD12" s="18">
        <v>0.130764855489164</v>
      </c>
      <c r="AE12" s="18">
        <v>0.15681030040892749</v>
      </c>
      <c r="AG12" s="18">
        <v>0.1079688607981293</v>
      </c>
      <c r="AH12" s="18">
        <v>0.1485799273920744</v>
      </c>
    </row>
    <row r="13" spans="2:36" ht="19" customHeight="1" x14ac:dyDescent="0.35">
      <c r="B13" s="20" t="s">
        <v>66</v>
      </c>
      <c r="C13" s="18">
        <v>0.12745621784017461</v>
      </c>
      <c r="D13" s="18">
        <v>0.15903218848072909</v>
      </c>
      <c r="E13" s="18">
        <v>8.5934344583492722E-2</v>
      </c>
      <c r="G13" s="18">
        <v>0.12347101693104839</v>
      </c>
      <c r="H13" s="18">
        <v>0.13806888785968649</v>
      </c>
      <c r="J13" s="18">
        <v>0.24153097207967711</v>
      </c>
      <c r="K13" s="18">
        <v>0.14467000929502011</v>
      </c>
      <c r="L13" s="18">
        <v>0.117329122824173</v>
      </c>
      <c r="M13" s="18">
        <v>8.7015774107070232E-2</v>
      </c>
      <c r="N13" s="18">
        <v>9.3595116798038877E-2</v>
      </c>
      <c r="O13" s="18">
        <v>0.12536387037457589</v>
      </c>
      <c r="P13" s="18">
        <v>0.13068392947979249</v>
      </c>
      <c r="Q13" s="18">
        <v>0.1768545626603561</v>
      </c>
      <c r="R13" s="18">
        <v>8.0836255235553683E-2</v>
      </c>
      <c r="S13" s="18">
        <v>4.5704693921495863E-2</v>
      </c>
      <c r="T13" s="18">
        <v>0.14354263327962871</v>
      </c>
      <c r="U13" s="18">
        <v>0</v>
      </c>
      <c r="W13" s="18">
        <v>0.17126759683262111</v>
      </c>
      <c r="X13" s="18">
        <v>0.1157938309822106</v>
      </c>
      <c r="Y13" s="18">
        <v>9.6538243444946617E-2</v>
      </c>
      <c r="Z13" s="18">
        <v>0.17709111666374361</v>
      </c>
      <c r="AA13" s="18">
        <v>3.1989317850500389E-2</v>
      </c>
      <c r="AB13" s="18">
        <v>0</v>
      </c>
      <c r="AC13" s="18">
        <v>3.7995283649251067E-2</v>
      </c>
      <c r="AD13" s="18">
        <v>0</v>
      </c>
      <c r="AE13" s="18">
        <v>0</v>
      </c>
      <c r="AG13" s="18">
        <v>0.13211764151389521</v>
      </c>
      <c r="AH13" s="18">
        <v>0</v>
      </c>
    </row>
    <row r="15" spans="2:36" x14ac:dyDescent="0.35">
      <c r="B15" t="s">
        <v>380</v>
      </c>
    </row>
    <row r="16" spans="2:36" x14ac:dyDescent="0.35">
      <c r="B16" t="s">
        <v>11</v>
      </c>
    </row>
    <row r="18" spans="2:2" x14ac:dyDescent="0.35">
      <c r="B18"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158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46" customHeight="1" x14ac:dyDescent="0.35">
      <c r="B9" s="20" t="s">
        <v>159</v>
      </c>
      <c r="C9" s="18">
        <v>0.32200150723733012</v>
      </c>
      <c r="D9" s="18">
        <v>0.39458621654976977</v>
      </c>
      <c r="E9" s="18">
        <v>0.24740777652208579</v>
      </c>
      <c r="G9" s="18">
        <v>0.28907533058202228</v>
      </c>
      <c r="H9" s="18">
        <v>0.40968457662706093</v>
      </c>
      <c r="J9" s="18">
        <v>0.32657190543987541</v>
      </c>
      <c r="K9" s="18">
        <v>0.24954521324368789</v>
      </c>
      <c r="L9" s="18">
        <v>0.41185639888309278</v>
      </c>
      <c r="M9" s="18">
        <v>0.40780571479188682</v>
      </c>
      <c r="N9" s="18">
        <v>0.2331389078926894</v>
      </c>
      <c r="O9" s="18">
        <v>0.28085933112615852</v>
      </c>
      <c r="P9" s="18">
        <v>0.27137804543764837</v>
      </c>
      <c r="Q9" s="18">
        <v>0.36322705511384168</v>
      </c>
      <c r="R9" s="18">
        <v>0.35293893641397778</v>
      </c>
      <c r="S9" s="18">
        <v>0.17001759201564889</v>
      </c>
      <c r="T9" s="18">
        <v>0.32663700575987809</v>
      </c>
      <c r="U9" s="18">
        <v>0.22204029967238181</v>
      </c>
      <c r="W9" s="18">
        <v>0.1081509134841602</v>
      </c>
      <c r="X9" s="18">
        <v>0.34755241687142291</v>
      </c>
      <c r="Y9" s="18">
        <v>0.52087858116984498</v>
      </c>
      <c r="Z9" s="18">
        <v>0.3805564644361718</v>
      </c>
      <c r="AA9" s="18">
        <v>0.66072063655400803</v>
      </c>
      <c r="AB9" s="18">
        <v>0.55163089637228047</v>
      </c>
      <c r="AC9" s="18">
        <v>0.76438948364721093</v>
      </c>
      <c r="AD9" s="18">
        <v>0.61942378490056671</v>
      </c>
      <c r="AE9" s="18">
        <v>0.63695445350615798</v>
      </c>
      <c r="AG9" s="18">
        <v>0.31072608675828062</v>
      </c>
      <c r="AH9" s="18">
        <v>0.63141475386565127</v>
      </c>
    </row>
    <row r="10" spans="2:36" ht="46" customHeight="1" x14ac:dyDescent="0.35">
      <c r="B10" s="20" t="s">
        <v>160</v>
      </c>
      <c r="C10" s="18">
        <v>0.24493687991325319</v>
      </c>
      <c r="D10" s="18">
        <v>0.24069975569217719</v>
      </c>
      <c r="E10" s="18">
        <v>0.2460034833585539</v>
      </c>
      <c r="G10" s="18">
        <v>0.20817985410421291</v>
      </c>
      <c r="H10" s="18">
        <v>0.34282157749944131</v>
      </c>
      <c r="J10" s="18">
        <v>0.2224345550006423</v>
      </c>
      <c r="K10" s="18">
        <v>0.26813687593795299</v>
      </c>
      <c r="L10" s="18">
        <v>0.22545886610591101</v>
      </c>
      <c r="M10" s="18">
        <v>0.2793868098241013</v>
      </c>
      <c r="N10" s="18">
        <v>0.1833273268138208</v>
      </c>
      <c r="O10" s="18">
        <v>0.2054692188247278</v>
      </c>
      <c r="P10" s="18">
        <v>0.246119271467338</v>
      </c>
      <c r="Q10" s="18">
        <v>0.15217197499241061</v>
      </c>
      <c r="R10" s="18">
        <v>0.34489241642802038</v>
      </c>
      <c r="S10" s="18">
        <v>0.3862014389006761</v>
      </c>
      <c r="T10" s="18">
        <v>0.17330574568439119</v>
      </c>
      <c r="U10" s="18">
        <v>0.42204029967238182</v>
      </c>
      <c r="W10" s="18">
        <v>0.2012677756652124</v>
      </c>
      <c r="X10" s="18">
        <v>0.2073403288142395</v>
      </c>
      <c r="Y10" s="18">
        <v>0.29085300773781197</v>
      </c>
      <c r="Z10" s="18">
        <v>0.41238733673611477</v>
      </c>
      <c r="AA10" s="18">
        <v>0.33927936344599191</v>
      </c>
      <c r="AB10" s="18">
        <v>0.15057819012581411</v>
      </c>
      <c r="AC10" s="18">
        <v>0.1976152327035379</v>
      </c>
      <c r="AD10" s="18">
        <v>0.38057621509943329</v>
      </c>
      <c r="AE10" s="18">
        <v>0.30975183529169309</v>
      </c>
      <c r="AG10" s="18">
        <v>0.24149913740233631</v>
      </c>
      <c r="AH10" s="18">
        <v>0.33213237309017291</v>
      </c>
    </row>
    <row r="11" spans="2:36" ht="19" customHeight="1" x14ac:dyDescent="0.35">
      <c r="B11" s="20" t="s">
        <v>161</v>
      </c>
      <c r="C11" s="18">
        <v>0.39672180396962259</v>
      </c>
      <c r="D11" s="18">
        <v>0.32175626262916468</v>
      </c>
      <c r="E11" s="18">
        <v>0.48052214407206367</v>
      </c>
      <c r="G11" s="18">
        <v>0.4720713905558947</v>
      </c>
      <c r="H11" s="18">
        <v>0.19606434233061459</v>
      </c>
      <c r="J11" s="18">
        <v>0.43242684482541538</v>
      </c>
      <c r="K11" s="18">
        <v>0.48231791081835917</v>
      </c>
      <c r="L11" s="18">
        <v>0.2927667820452548</v>
      </c>
      <c r="M11" s="18">
        <v>0.27021634697689179</v>
      </c>
      <c r="N11" s="18">
        <v>0.58353376529348955</v>
      </c>
      <c r="O11" s="18">
        <v>0.41297283539521779</v>
      </c>
      <c r="P11" s="18">
        <v>0.48250268309501371</v>
      </c>
      <c r="Q11" s="18">
        <v>0.40647675790517301</v>
      </c>
      <c r="R11" s="18">
        <v>0.28385028864887418</v>
      </c>
      <c r="S11" s="18">
        <v>0.44378096908367498</v>
      </c>
      <c r="T11" s="18">
        <v>0.47076198994624191</v>
      </c>
      <c r="U11" s="18">
        <v>0.35591940065523642</v>
      </c>
      <c r="W11" s="18">
        <v>0.65338614555531649</v>
      </c>
      <c r="X11" s="18">
        <v>0.43211288580851281</v>
      </c>
      <c r="Y11" s="18">
        <v>0.14201025254400251</v>
      </c>
      <c r="Z11" s="18">
        <v>0.1003041705627795</v>
      </c>
      <c r="AA11" s="18">
        <v>0</v>
      </c>
      <c r="AB11" s="18">
        <v>0.29779091350190529</v>
      </c>
      <c r="AC11" s="18">
        <v>0</v>
      </c>
      <c r="AD11" s="18">
        <v>0</v>
      </c>
      <c r="AE11" s="18">
        <v>5.3293711202148659E-2</v>
      </c>
      <c r="AG11" s="18">
        <v>0.41010592041889238</v>
      </c>
      <c r="AH11" s="18">
        <v>3.6452873044175937E-2</v>
      </c>
    </row>
    <row r="12" spans="2:36" ht="19" customHeight="1" x14ac:dyDescent="0.35">
      <c r="B12" s="20" t="s">
        <v>66</v>
      </c>
      <c r="C12" s="18">
        <v>3.6339808879794148E-2</v>
      </c>
      <c r="D12" s="18">
        <v>4.2957765128888437E-2</v>
      </c>
      <c r="E12" s="18">
        <v>2.6066596047296751E-2</v>
      </c>
      <c r="G12" s="18">
        <v>3.0673424757870219E-2</v>
      </c>
      <c r="H12" s="18">
        <v>5.142950354288317E-2</v>
      </c>
      <c r="J12" s="18">
        <v>1.8566694734067021E-2</v>
      </c>
      <c r="K12" s="18">
        <v>0</v>
      </c>
      <c r="L12" s="18">
        <v>6.9917952965741173E-2</v>
      </c>
      <c r="M12" s="18">
        <v>4.2591128407119837E-2</v>
      </c>
      <c r="N12" s="18">
        <v>0</v>
      </c>
      <c r="O12" s="18">
        <v>0.1006986146538956</v>
      </c>
      <c r="P12" s="18">
        <v>0</v>
      </c>
      <c r="Q12" s="18">
        <v>7.8124211988574249E-2</v>
      </c>
      <c r="R12" s="18">
        <v>1.8318358509127261E-2</v>
      </c>
      <c r="S12" s="18">
        <v>0</v>
      </c>
      <c r="T12" s="18">
        <v>2.929525860948877E-2</v>
      </c>
      <c r="U12" s="18">
        <v>0</v>
      </c>
      <c r="W12" s="18">
        <v>3.7195165295310813E-2</v>
      </c>
      <c r="X12" s="18">
        <v>1.299436850582486E-2</v>
      </c>
      <c r="Y12" s="18">
        <v>4.6258158548340707E-2</v>
      </c>
      <c r="Z12" s="18">
        <v>0.10675202826493389</v>
      </c>
      <c r="AA12" s="18">
        <v>0</v>
      </c>
      <c r="AB12" s="18">
        <v>0</v>
      </c>
      <c r="AC12" s="18">
        <v>3.7995283649251067E-2</v>
      </c>
      <c r="AD12" s="18">
        <v>0</v>
      </c>
      <c r="AE12" s="18">
        <v>0</v>
      </c>
      <c r="AG12" s="18">
        <v>3.7668855420490727E-2</v>
      </c>
      <c r="AH12" s="18">
        <v>0</v>
      </c>
    </row>
    <row r="14" spans="2:36" x14ac:dyDescent="0.35">
      <c r="B14" t="s">
        <v>380</v>
      </c>
    </row>
    <row r="15" spans="2:36" x14ac:dyDescent="0.35">
      <c r="B15"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J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162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163</v>
      </c>
      <c r="C9" s="18">
        <v>0.18009806404319809</v>
      </c>
      <c r="D9" s="18">
        <v>0.20227828184239471</v>
      </c>
      <c r="E9" s="18">
        <v>0.1550650513211784</v>
      </c>
      <c r="G9" s="18">
        <v>0.1422782514778298</v>
      </c>
      <c r="H9" s="18">
        <v>0.28081298409575828</v>
      </c>
      <c r="J9" s="18">
        <v>0.16698681703599169</v>
      </c>
      <c r="K9" s="18">
        <v>0.17607685329081529</v>
      </c>
      <c r="L9" s="18">
        <v>0.22274527808833339</v>
      </c>
      <c r="M9" s="18">
        <v>0.16957943641360401</v>
      </c>
      <c r="N9" s="18">
        <v>0.28036242335447847</v>
      </c>
      <c r="O9" s="18">
        <v>0.13513072212878141</v>
      </c>
      <c r="P9" s="18">
        <v>0.1141157753191761</v>
      </c>
      <c r="Q9" s="18">
        <v>0.17618216905909381</v>
      </c>
      <c r="R9" s="18">
        <v>0.14486922840236249</v>
      </c>
      <c r="S9" s="18">
        <v>0.32769556130884558</v>
      </c>
      <c r="T9" s="18">
        <v>0.24507706232420559</v>
      </c>
      <c r="U9" s="18">
        <v>0.22204029967238181</v>
      </c>
      <c r="W9" s="18">
        <v>0.1200297824513382</v>
      </c>
      <c r="X9" s="18">
        <v>9.2790259336245823E-2</v>
      </c>
      <c r="Y9" s="18">
        <v>0.22660743418998491</v>
      </c>
      <c r="Z9" s="18">
        <v>0.3014532309611434</v>
      </c>
      <c r="AA9" s="18">
        <v>0.33662244290411508</v>
      </c>
      <c r="AB9" s="18">
        <v>0.27168202455497592</v>
      </c>
      <c r="AC9" s="18">
        <v>0.28111136435026068</v>
      </c>
      <c r="AD9" s="18">
        <v>0.30901534005372472</v>
      </c>
      <c r="AE9" s="18">
        <v>0.41973218596983958</v>
      </c>
      <c r="AG9" s="18">
        <v>0.1708832279600784</v>
      </c>
      <c r="AH9" s="18">
        <v>0.38474560985465778</v>
      </c>
    </row>
    <row r="10" spans="2:36" ht="19" customHeight="1" x14ac:dyDescent="0.35">
      <c r="B10" s="20" t="s">
        <v>164</v>
      </c>
      <c r="C10" s="18">
        <v>0.32090551656987448</v>
      </c>
      <c r="D10" s="18">
        <v>0.34167931577881272</v>
      </c>
      <c r="E10" s="18">
        <v>0.29885614992374521</v>
      </c>
      <c r="G10" s="18">
        <v>0.27318434865032643</v>
      </c>
      <c r="H10" s="18">
        <v>0.44798794468939318</v>
      </c>
      <c r="J10" s="18">
        <v>0.29572988582892518</v>
      </c>
      <c r="K10" s="18">
        <v>0.35598150581508231</v>
      </c>
      <c r="L10" s="18">
        <v>0.37019979956198168</v>
      </c>
      <c r="M10" s="18">
        <v>0.27348189942255208</v>
      </c>
      <c r="N10" s="18">
        <v>8.0782930193588454E-2</v>
      </c>
      <c r="O10" s="18">
        <v>0.30186731638074432</v>
      </c>
      <c r="P10" s="18">
        <v>0.28341866628608298</v>
      </c>
      <c r="Q10" s="18">
        <v>0.34488543188487991</v>
      </c>
      <c r="R10" s="18">
        <v>0.3642298162973463</v>
      </c>
      <c r="S10" s="18">
        <v>0.46480964307333328</v>
      </c>
      <c r="T10" s="18">
        <v>0.31081839249364901</v>
      </c>
      <c r="U10" s="18">
        <v>0.28897985016380912</v>
      </c>
      <c r="W10" s="18">
        <v>0.16371403599401521</v>
      </c>
      <c r="X10" s="18">
        <v>0.39758821803972649</v>
      </c>
      <c r="Y10" s="18">
        <v>0.32955536717369532</v>
      </c>
      <c r="Z10" s="18">
        <v>0.54834741228374007</v>
      </c>
      <c r="AA10" s="18">
        <v>0.54490323626436599</v>
      </c>
      <c r="AB10" s="18">
        <v>0.67606256197867043</v>
      </c>
      <c r="AC10" s="18">
        <v>0.56662487155064301</v>
      </c>
      <c r="AD10" s="18">
        <v>0.47437381883287433</v>
      </c>
      <c r="AE10" s="18">
        <v>0.34229350819174331</v>
      </c>
      <c r="AG10" s="18">
        <v>0.31900721011459388</v>
      </c>
      <c r="AH10" s="18">
        <v>0.3840309493491979</v>
      </c>
    </row>
    <row r="11" spans="2:36" ht="19" customHeight="1" x14ac:dyDescent="0.35">
      <c r="B11" s="20" t="s">
        <v>165</v>
      </c>
      <c r="C11" s="18">
        <v>0.19822249774948469</v>
      </c>
      <c r="D11" s="18">
        <v>0.18564008427406331</v>
      </c>
      <c r="E11" s="18">
        <v>0.21534588904002741</v>
      </c>
      <c r="G11" s="18">
        <v>0.2109749285373721</v>
      </c>
      <c r="H11" s="18">
        <v>0.16426251857037111</v>
      </c>
      <c r="J11" s="18">
        <v>0.23274523009761591</v>
      </c>
      <c r="K11" s="18">
        <v>0.13029373937076341</v>
      </c>
      <c r="L11" s="18">
        <v>0.1623849982313624</v>
      </c>
      <c r="M11" s="18">
        <v>0.25350601419693658</v>
      </c>
      <c r="N11" s="18">
        <v>0.26876304310480392</v>
      </c>
      <c r="O11" s="18">
        <v>0.28150098074523699</v>
      </c>
      <c r="P11" s="18">
        <v>0.26782734116324092</v>
      </c>
      <c r="Q11" s="18">
        <v>0.18500586249492609</v>
      </c>
      <c r="R11" s="18">
        <v>0.1401620503439629</v>
      </c>
      <c r="S11" s="18">
        <v>0.1078611429685724</v>
      </c>
      <c r="T11" s="18">
        <v>0.14354263327962871</v>
      </c>
      <c r="U11" s="18">
        <v>0.11102014983619091</v>
      </c>
      <c r="W11" s="18">
        <v>0.23874724419478849</v>
      </c>
      <c r="X11" s="18">
        <v>0.226032812416015</v>
      </c>
      <c r="Y11" s="18">
        <v>0.23552598046967399</v>
      </c>
      <c r="Z11" s="18">
        <v>8.2716267597423135E-2</v>
      </c>
      <c r="AA11" s="18">
        <v>4.5551063583411898E-2</v>
      </c>
      <c r="AB11" s="18">
        <v>5.2255413466353692E-2</v>
      </c>
      <c r="AC11" s="18">
        <v>3.9289980298575292E-2</v>
      </c>
      <c r="AD11" s="18">
        <v>0.2166108411134009</v>
      </c>
      <c r="AE11" s="18">
        <v>0.23797430583841689</v>
      </c>
      <c r="AG11" s="18">
        <v>0.19833551253800419</v>
      </c>
      <c r="AH11" s="18">
        <v>0.2312234407961444</v>
      </c>
    </row>
    <row r="12" spans="2:36" ht="19" customHeight="1" x14ac:dyDescent="0.35">
      <c r="B12" s="20" t="s">
        <v>166</v>
      </c>
      <c r="C12" s="18">
        <v>0.16320120463577029</v>
      </c>
      <c r="D12" s="18">
        <v>0.14380231363055429</v>
      </c>
      <c r="E12" s="18">
        <v>0.1819744960479357</v>
      </c>
      <c r="G12" s="18">
        <v>0.20514891647045949</v>
      </c>
      <c r="H12" s="18">
        <v>5.1493605965987822E-2</v>
      </c>
      <c r="J12" s="18">
        <v>0.13276570656622191</v>
      </c>
      <c r="K12" s="18">
        <v>0.1998065499316827</v>
      </c>
      <c r="L12" s="18">
        <v>0.1118515602404772</v>
      </c>
      <c r="M12" s="18">
        <v>0.16465672279703589</v>
      </c>
      <c r="N12" s="18">
        <v>0.22969892815007059</v>
      </c>
      <c r="O12" s="18">
        <v>0.12943585989151249</v>
      </c>
      <c r="P12" s="18">
        <v>0.2199593644381749</v>
      </c>
      <c r="Q12" s="18">
        <v>0.16032327482698061</v>
      </c>
      <c r="R12" s="18">
        <v>0.21511431011834789</v>
      </c>
      <c r="S12" s="18">
        <v>4.9816826324624391E-2</v>
      </c>
      <c r="T12" s="18">
        <v>0.16756433164986401</v>
      </c>
      <c r="U12" s="18">
        <v>0.11102014983619091</v>
      </c>
      <c r="W12" s="18">
        <v>0.26121202076501621</v>
      </c>
      <c r="X12" s="18">
        <v>0.1432785098929536</v>
      </c>
      <c r="Y12" s="18">
        <v>0.14893203695620749</v>
      </c>
      <c r="Z12" s="18">
        <v>1.6569969415562082E-2</v>
      </c>
      <c r="AA12" s="18">
        <v>0</v>
      </c>
      <c r="AB12" s="18">
        <v>0</v>
      </c>
      <c r="AC12" s="18">
        <v>3.5688519852694708E-2</v>
      </c>
      <c r="AD12" s="18">
        <v>0</v>
      </c>
      <c r="AE12" s="18">
        <v>0</v>
      </c>
      <c r="AG12" s="18">
        <v>0.16916992057415511</v>
      </c>
      <c r="AH12" s="18">
        <v>0</v>
      </c>
    </row>
    <row r="13" spans="2:36" ht="19" customHeight="1" x14ac:dyDescent="0.35">
      <c r="B13" s="20" t="s">
        <v>66</v>
      </c>
      <c r="C13" s="18">
        <v>0.1375727170016724</v>
      </c>
      <c r="D13" s="18">
        <v>0.1266000044741751</v>
      </c>
      <c r="E13" s="18">
        <v>0.14875841366711359</v>
      </c>
      <c r="G13" s="18">
        <v>0.16841355486401219</v>
      </c>
      <c r="H13" s="18">
        <v>5.5442946678489563E-2</v>
      </c>
      <c r="J13" s="18">
        <v>0.17177236047124531</v>
      </c>
      <c r="K13" s="18">
        <v>0.13784135159165631</v>
      </c>
      <c r="L13" s="18">
        <v>0.13281836387784521</v>
      </c>
      <c r="M13" s="18">
        <v>0.13877592716987119</v>
      </c>
      <c r="N13" s="18">
        <v>0.14039267519705831</v>
      </c>
      <c r="O13" s="18">
        <v>0.15206512085372451</v>
      </c>
      <c r="P13" s="18">
        <v>0.1146788527933251</v>
      </c>
      <c r="Q13" s="18">
        <v>0.1336032617341191</v>
      </c>
      <c r="R13" s="18">
        <v>0.1356245948379802</v>
      </c>
      <c r="S13" s="18">
        <v>4.9816826324624391E-2</v>
      </c>
      <c r="T13" s="18">
        <v>0.13299758025265301</v>
      </c>
      <c r="U13" s="18">
        <v>0.26693955049142731</v>
      </c>
      <c r="W13" s="18">
        <v>0.21629691659484199</v>
      </c>
      <c r="X13" s="18">
        <v>0.1403102003150592</v>
      </c>
      <c r="Y13" s="18">
        <v>5.9379181210438413E-2</v>
      </c>
      <c r="Z13" s="18">
        <v>5.0913119742131328E-2</v>
      </c>
      <c r="AA13" s="18">
        <v>7.2923257248107096E-2</v>
      </c>
      <c r="AB13" s="18">
        <v>0</v>
      </c>
      <c r="AC13" s="18">
        <v>7.7285263947826352E-2</v>
      </c>
      <c r="AD13" s="18">
        <v>0</v>
      </c>
      <c r="AE13" s="18">
        <v>0</v>
      </c>
      <c r="AG13" s="18">
        <v>0.14260412881316839</v>
      </c>
      <c r="AH13" s="18">
        <v>0</v>
      </c>
    </row>
    <row r="15" spans="2:36" x14ac:dyDescent="0.35">
      <c r="B15" t="s">
        <v>380</v>
      </c>
    </row>
    <row r="16" spans="2:36" x14ac:dyDescent="0.35">
      <c r="B16" t="s">
        <v>11</v>
      </c>
    </row>
    <row r="18" spans="2:2" x14ac:dyDescent="0.35">
      <c r="B18"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J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167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32.15" customHeight="1" x14ac:dyDescent="0.35">
      <c r="B9" s="20" t="s">
        <v>168</v>
      </c>
      <c r="C9" s="18">
        <v>0.21167742379828461</v>
      </c>
      <c r="D9" s="18">
        <v>0.2054142834731108</v>
      </c>
      <c r="E9" s="18">
        <v>0.21847872605570989</v>
      </c>
      <c r="G9" s="18">
        <v>0.200375407053583</v>
      </c>
      <c r="H9" s="18">
        <v>0.24177492126493369</v>
      </c>
      <c r="J9" s="18">
        <v>0.16004724429536171</v>
      </c>
      <c r="K9" s="18">
        <v>0.235045687895169</v>
      </c>
      <c r="L9" s="18">
        <v>0.20384517519879089</v>
      </c>
      <c r="M9" s="18">
        <v>0.18136705557699109</v>
      </c>
      <c r="N9" s="18">
        <v>0.2219731145855568</v>
      </c>
      <c r="O9" s="18">
        <v>0.17469438181593661</v>
      </c>
      <c r="P9" s="18">
        <v>0.21452912488553019</v>
      </c>
      <c r="Q9" s="18">
        <v>0.19519618588931789</v>
      </c>
      <c r="R9" s="18">
        <v>0.1916152207135137</v>
      </c>
      <c r="S9" s="18">
        <v>0.18646934714122951</v>
      </c>
      <c r="T9" s="18">
        <v>0.40133470868092852</v>
      </c>
      <c r="U9" s="18">
        <v>0.2</v>
      </c>
      <c r="W9" s="18">
        <v>0.17926365106202741</v>
      </c>
      <c r="X9" s="18">
        <v>0.19478436033924379</v>
      </c>
      <c r="Y9" s="18">
        <v>0.26434033131138202</v>
      </c>
      <c r="Z9" s="18">
        <v>0.20121821943831431</v>
      </c>
      <c r="AA9" s="18">
        <v>0.30736220761611588</v>
      </c>
      <c r="AB9" s="18">
        <v>9.982801446301702E-2</v>
      </c>
      <c r="AC9" s="18">
        <v>0.2835713922102463</v>
      </c>
      <c r="AD9" s="18">
        <v>0.56021980445711128</v>
      </c>
      <c r="AE9" s="18">
        <v>0.29103914762351529</v>
      </c>
      <c r="AG9" s="18">
        <v>0.2060291173939216</v>
      </c>
      <c r="AH9" s="18">
        <v>0.37610036356691973</v>
      </c>
    </row>
    <row r="10" spans="2:36" ht="32.15" customHeight="1" x14ac:dyDescent="0.35">
      <c r="B10" s="20" t="s">
        <v>169</v>
      </c>
      <c r="C10" s="18">
        <v>0.18152539240804291</v>
      </c>
      <c r="D10" s="18">
        <v>0.21103924699877921</v>
      </c>
      <c r="E10" s="18">
        <v>0.1520296788458296</v>
      </c>
      <c r="G10" s="18">
        <v>0.15336471953140579</v>
      </c>
      <c r="H10" s="18">
        <v>0.2565178295729465</v>
      </c>
      <c r="J10" s="18">
        <v>0.15977446792935049</v>
      </c>
      <c r="K10" s="18">
        <v>0.2304944394099486</v>
      </c>
      <c r="L10" s="18">
        <v>0.20139853024211959</v>
      </c>
      <c r="M10" s="18">
        <v>0.2529281759350131</v>
      </c>
      <c r="N10" s="18">
        <v>0.1391722389625101</v>
      </c>
      <c r="O10" s="18">
        <v>0.15753145551005079</v>
      </c>
      <c r="P10" s="18">
        <v>0.13423098799640229</v>
      </c>
      <c r="Q10" s="18">
        <v>0.1501345495674945</v>
      </c>
      <c r="R10" s="18">
        <v>0.23075878610177</v>
      </c>
      <c r="S10" s="18">
        <v>0.31124380618326503</v>
      </c>
      <c r="T10" s="18">
        <v>6.9135570245953223E-2</v>
      </c>
      <c r="U10" s="18">
        <v>0.2</v>
      </c>
      <c r="W10" s="18">
        <v>0.1034385311876744</v>
      </c>
      <c r="X10" s="18">
        <v>0.21585302198761069</v>
      </c>
      <c r="Y10" s="18">
        <v>0.1254508600666735</v>
      </c>
      <c r="Z10" s="18">
        <v>0.36505838772869809</v>
      </c>
      <c r="AA10" s="18">
        <v>0.27053989280971302</v>
      </c>
      <c r="AB10" s="18">
        <v>0.44465524223420838</v>
      </c>
      <c r="AC10" s="18">
        <v>0.2344451851421275</v>
      </c>
      <c r="AD10" s="18">
        <v>0.31696695816292891</v>
      </c>
      <c r="AE10" s="18">
        <v>0.45962098421218178</v>
      </c>
      <c r="AG10" s="18">
        <v>0.17536976047971689</v>
      </c>
      <c r="AH10" s="18">
        <v>0.41454224394269529</v>
      </c>
    </row>
    <row r="11" spans="2:36" ht="74.150000000000006" customHeight="1" x14ac:dyDescent="0.35">
      <c r="B11" s="20" t="s">
        <v>170</v>
      </c>
      <c r="C11" s="18">
        <v>0.45519375900621728</v>
      </c>
      <c r="D11" s="18">
        <v>0.43347413108309191</v>
      </c>
      <c r="E11" s="18">
        <v>0.47897685103311832</v>
      </c>
      <c r="G11" s="18">
        <v>0.46328600855224827</v>
      </c>
      <c r="H11" s="18">
        <v>0.43364393602216089</v>
      </c>
      <c r="J11" s="18">
        <v>0.4318971224804477</v>
      </c>
      <c r="K11" s="18">
        <v>0.42418679142155719</v>
      </c>
      <c r="L11" s="18">
        <v>0.45568977439079178</v>
      </c>
      <c r="M11" s="18">
        <v>0.45647667153095017</v>
      </c>
      <c r="N11" s="18">
        <v>0.5452595296538939</v>
      </c>
      <c r="O11" s="18">
        <v>0.43763968812860432</v>
      </c>
      <c r="P11" s="18">
        <v>0.4593262202147948</v>
      </c>
      <c r="Q11" s="18">
        <v>0.49026954073146861</v>
      </c>
      <c r="R11" s="18">
        <v>0.45107630935870141</v>
      </c>
      <c r="S11" s="18">
        <v>0.40676532642938518</v>
      </c>
      <c r="T11" s="18">
        <v>0.46566771106641869</v>
      </c>
      <c r="U11" s="18">
        <v>0.51102014983619104</v>
      </c>
      <c r="W11" s="18">
        <v>0.51245386275391269</v>
      </c>
      <c r="X11" s="18">
        <v>0.43490497076158768</v>
      </c>
      <c r="Y11" s="18">
        <v>0.49043375029650033</v>
      </c>
      <c r="Z11" s="18">
        <v>0.27778923035860648</v>
      </c>
      <c r="AA11" s="18">
        <v>0.39581208816933711</v>
      </c>
      <c r="AB11" s="18">
        <v>0.45551674330277458</v>
      </c>
      <c r="AC11" s="18">
        <v>0.40469815869979969</v>
      </c>
      <c r="AD11" s="18">
        <v>0.12281323737995981</v>
      </c>
      <c r="AE11" s="18">
        <v>0.2493398681643024</v>
      </c>
      <c r="AG11" s="18">
        <v>0.46145314403819943</v>
      </c>
      <c r="AH11" s="18">
        <v>0.2093573924903851</v>
      </c>
    </row>
    <row r="12" spans="2:36" ht="32.15" customHeight="1" x14ac:dyDescent="0.35">
      <c r="B12" s="20" t="s">
        <v>171</v>
      </c>
      <c r="C12" s="18">
        <v>7.7259351169901347E-2</v>
      </c>
      <c r="D12" s="18">
        <v>8.3970066885101752E-2</v>
      </c>
      <c r="E12" s="18">
        <v>7.1146660681999499E-2</v>
      </c>
      <c r="G12" s="18">
        <v>9.2985448159974615E-2</v>
      </c>
      <c r="H12" s="18">
        <v>3.5380439201300698E-2</v>
      </c>
      <c r="J12" s="18">
        <v>0.11738872316550759</v>
      </c>
      <c r="K12" s="18">
        <v>5.5136540636662533E-2</v>
      </c>
      <c r="L12" s="18">
        <v>7.8476682432891437E-2</v>
      </c>
      <c r="M12" s="18">
        <v>6.4803451257095038E-2</v>
      </c>
      <c r="N12" s="18">
        <v>4.6797558399019439E-2</v>
      </c>
      <c r="O12" s="18">
        <v>0.1027346094123639</v>
      </c>
      <c r="P12" s="18">
        <v>0.1079238276329029</v>
      </c>
      <c r="Q12" s="18">
        <v>8.4238086398228204E-2</v>
      </c>
      <c r="R12" s="18">
        <v>3.6636717018254522E-2</v>
      </c>
      <c r="S12" s="18">
        <v>4.9816826324624391E-2</v>
      </c>
      <c r="T12" s="18">
        <v>3.1931005003349867E-2</v>
      </c>
      <c r="U12" s="18">
        <v>8.8979850163809091E-2</v>
      </c>
      <c r="W12" s="18">
        <v>8.5147082761806631E-2</v>
      </c>
      <c r="X12" s="18">
        <v>8.8938475890525379E-2</v>
      </c>
      <c r="Y12" s="18">
        <v>8.70270887637387E-2</v>
      </c>
      <c r="Z12" s="18">
        <v>0.13088993708583349</v>
      </c>
      <c r="AA12" s="18">
        <v>0</v>
      </c>
      <c r="AB12" s="18">
        <v>0</v>
      </c>
      <c r="AC12" s="18">
        <v>0</v>
      </c>
      <c r="AD12" s="18">
        <v>0</v>
      </c>
      <c r="AE12" s="18">
        <v>0</v>
      </c>
      <c r="AG12" s="18">
        <v>8.0084937670602874E-2</v>
      </c>
      <c r="AH12" s="18">
        <v>0</v>
      </c>
    </row>
    <row r="13" spans="2:36" ht="19" customHeight="1" x14ac:dyDescent="0.35">
      <c r="B13" s="20" t="s">
        <v>66</v>
      </c>
      <c r="C13" s="18">
        <v>7.4344073617553921E-2</v>
      </c>
      <c r="D13" s="18">
        <v>6.6102271559916284E-2</v>
      </c>
      <c r="E13" s="18">
        <v>7.9368083383342794E-2</v>
      </c>
      <c r="G13" s="18">
        <v>8.9988416702788399E-2</v>
      </c>
      <c r="H13" s="18">
        <v>3.2682873938658277E-2</v>
      </c>
      <c r="J13" s="18">
        <v>0.1308924421293326</v>
      </c>
      <c r="K13" s="18">
        <v>5.5136540636662533E-2</v>
      </c>
      <c r="L13" s="18">
        <v>6.0589837735406119E-2</v>
      </c>
      <c r="M13" s="18">
        <v>4.4424645699950388E-2</v>
      </c>
      <c r="N13" s="18">
        <v>4.6797558399019439E-2</v>
      </c>
      <c r="O13" s="18">
        <v>0.12739986513304419</v>
      </c>
      <c r="P13" s="18">
        <v>8.3989839270369931E-2</v>
      </c>
      <c r="Q13" s="18">
        <v>8.0161637413490333E-2</v>
      </c>
      <c r="R13" s="18">
        <v>8.9912966807760272E-2</v>
      </c>
      <c r="S13" s="18">
        <v>4.5704693921495863E-2</v>
      </c>
      <c r="T13" s="18">
        <v>3.1931005003349867E-2</v>
      </c>
      <c r="U13" s="18">
        <v>0</v>
      </c>
      <c r="W13" s="18">
        <v>0.11969687223457889</v>
      </c>
      <c r="X13" s="18">
        <v>6.5519171021032607E-2</v>
      </c>
      <c r="Y13" s="18">
        <v>3.2747969561705732E-2</v>
      </c>
      <c r="Z13" s="18">
        <v>2.5044225388547819E-2</v>
      </c>
      <c r="AA13" s="18">
        <v>2.628581140483402E-2</v>
      </c>
      <c r="AB13" s="18">
        <v>0</v>
      </c>
      <c r="AC13" s="18">
        <v>7.7285263947826352E-2</v>
      </c>
      <c r="AD13" s="18">
        <v>0</v>
      </c>
      <c r="AE13" s="18">
        <v>0</v>
      </c>
      <c r="AG13" s="18">
        <v>7.706304041755932E-2</v>
      </c>
      <c r="AH13" s="18">
        <v>0</v>
      </c>
    </row>
    <row r="15" spans="2:36" x14ac:dyDescent="0.35">
      <c r="B15" t="s">
        <v>380</v>
      </c>
    </row>
    <row r="16" spans="2:36" x14ac:dyDescent="0.35">
      <c r="B16" t="s">
        <v>11</v>
      </c>
    </row>
    <row r="18" spans="2:2" x14ac:dyDescent="0.35">
      <c r="B18"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E19"/>
  <sheetViews>
    <sheetView showGridLines="0" workbookViewId="0"/>
  </sheetViews>
  <sheetFormatPr defaultRowHeight="14.5" x14ac:dyDescent="0.35"/>
  <cols>
    <col min="1" max="1" width="5" customWidth="1"/>
    <col min="2" max="2" width="25" customWidth="1"/>
    <col min="3" max="5" width="20" customWidth="1"/>
  </cols>
  <sheetData>
    <row r="2" spans="2:5" ht="40" customHeight="1" x14ac:dyDescent="0.35">
      <c r="D2" s="19" t="s">
        <v>416</v>
      </c>
    </row>
    <row r="6" spans="2:5" ht="88" customHeight="1" x14ac:dyDescent="0.35">
      <c r="C6" s="21" t="s">
        <v>417</v>
      </c>
      <c r="D6" s="21" t="s">
        <v>418</v>
      </c>
      <c r="E6" s="21" t="s">
        <v>419</v>
      </c>
    </row>
    <row r="7" spans="2:5" x14ac:dyDescent="0.35">
      <c r="B7" s="20" t="s">
        <v>173</v>
      </c>
      <c r="C7" s="18">
        <v>0.5208255005219089</v>
      </c>
      <c r="D7" s="18">
        <v>0.23478876499012741</v>
      </c>
      <c r="E7" s="18">
        <v>0.39578150346615121</v>
      </c>
    </row>
    <row r="8" spans="2:5" x14ac:dyDescent="0.35">
      <c r="B8" s="20" t="s">
        <v>174</v>
      </c>
      <c r="C8" s="18">
        <v>0.2406124000686273</v>
      </c>
      <c r="D8" s="18">
        <v>0.30362962029881119</v>
      </c>
      <c r="E8" s="18">
        <v>0.31063065680407048</v>
      </c>
    </row>
    <row r="9" spans="2:5" x14ac:dyDescent="0.35">
      <c r="B9" s="20" t="s">
        <v>175</v>
      </c>
      <c r="C9" s="18">
        <v>0.1538498519836636</v>
      </c>
      <c r="D9" s="18">
        <v>0.27577553892768503</v>
      </c>
      <c r="E9" s="18">
        <v>0.16789026484449521</v>
      </c>
    </row>
    <row r="10" spans="2:5" x14ac:dyDescent="0.35">
      <c r="B10" s="20" t="s">
        <v>176</v>
      </c>
      <c r="C10" s="18">
        <v>4.2257742627738813E-2</v>
      </c>
      <c r="D10" s="18">
        <v>5.4193692019830951E-2</v>
      </c>
      <c r="E10" s="18">
        <v>5.0234715189497861E-2</v>
      </c>
    </row>
    <row r="11" spans="2:5" x14ac:dyDescent="0.35">
      <c r="B11" s="20" t="s">
        <v>177</v>
      </c>
      <c r="C11" s="18">
        <v>8.0958868519348352E-3</v>
      </c>
      <c r="D11" s="18">
        <v>3.6493152098154957E-2</v>
      </c>
      <c r="E11" s="18">
        <v>2.461188560890119E-2</v>
      </c>
    </row>
    <row r="12" spans="2:5" x14ac:dyDescent="0.35">
      <c r="B12" s="20" t="s">
        <v>66</v>
      </c>
      <c r="C12" s="18">
        <v>3.4358617946126692E-2</v>
      </c>
      <c r="D12" s="18">
        <v>9.5119231665390436E-2</v>
      </c>
      <c r="E12" s="18">
        <v>5.0850974086884243E-2</v>
      </c>
    </row>
    <row r="15" spans="2:5" x14ac:dyDescent="0.35">
      <c r="B15" t="s">
        <v>380</v>
      </c>
    </row>
    <row r="16" spans="2:5" x14ac:dyDescent="0.35">
      <c r="B16" t="s">
        <v>11</v>
      </c>
    </row>
    <row r="19" spans="2:2" x14ac:dyDescent="0.35">
      <c r="B19" t="str">
        <f>HYPERLINK("#Contents!A1", "Return to Contents")</f>
        <v>Return to Contents</v>
      </c>
    </row>
  </sheetData>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172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173</v>
      </c>
      <c r="C9" s="18">
        <v>0.5208255005219089</v>
      </c>
      <c r="D9" s="18">
        <v>0.44951186233325202</v>
      </c>
      <c r="E9" s="18">
        <v>0.60476541423451868</v>
      </c>
      <c r="G9" s="18">
        <v>0.55200606799722551</v>
      </c>
      <c r="H9" s="18">
        <v>0.43779102341967191</v>
      </c>
      <c r="J9" s="18">
        <v>0.47580446782570412</v>
      </c>
      <c r="K9" s="18">
        <v>0.55532274073411181</v>
      </c>
      <c r="L9" s="18">
        <v>0.47261696478029841</v>
      </c>
      <c r="M9" s="18">
        <v>0.50439705538606194</v>
      </c>
      <c r="N9" s="18">
        <v>0.65044639682183525</v>
      </c>
      <c r="O9" s="18">
        <v>0.51099220865886041</v>
      </c>
      <c r="P9" s="18">
        <v>0.53830060778423905</v>
      </c>
      <c r="Q9" s="18">
        <v>0.52014627455734674</v>
      </c>
      <c r="R9" s="18">
        <v>0.51748900069440673</v>
      </c>
      <c r="S9" s="18">
        <v>0.45200845940299861</v>
      </c>
      <c r="T9" s="18">
        <v>0.5873586060259306</v>
      </c>
      <c r="U9" s="18">
        <v>0.6</v>
      </c>
      <c r="W9" s="18">
        <v>0.57971756505838434</v>
      </c>
      <c r="X9" s="18">
        <v>0.52074083187136466</v>
      </c>
      <c r="Y9" s="18">
        <v>0.5109313088117664</v>
      </c>
      <c r="Z9" s="18">
        <v>0.39371278444604679</v>
      </c>
      <c r="AA9" s="18">
        <v>0.40700609390119152</v>
      </c>
      <c r="AB9" s="18">
        <v>0.3448272277711914</v>
      </c>
      <c r="AC9" s="18">
        <v>0.42006958623779272</v>
      </c>
      <c r="AD9" s="18">
        <v>0.74642190713087619</v>
      </c>
      <c r="AE9" s="18">
        <v>0.4913600439656845</v>
      </c>
      <c r="AG9" s="18">
        <v>0.51865665120733684</v>
      </c>
      <c r="AH9" s="18">
        <v>0.57195971437600512</v>
      </c>
    </row>
    <row r="10" spans="2:36" ht="19" customHeight="1" x14ac:dyDescent="0.35">
      <c r="B10" s="20" t="s">
        <v>174</v>
      </c>
      <c r="C10" s="18">
        <v>0.2406124000686273</v>
      </c>
      <c r="D10" s="18">
        <v>0.26089805816868472</v>
      </c>
      <c r="E10" s="18">
        <v>0.22225113234232241</v>
      </c>
      <c r="G10" s="18">
        <v>0.22442658054019959</v>
      </c>
      <c r="H10" s="18">
        <v>0.28371556238528822</v>
      </c>
      <c r="J10" s="18">
        <v>0.35092067781461911</v>
      </c>
      <c r="K10" s="18">
        <v>0.24031767587345179</v>
      </c>
      <c r="L10" s="18">
        <v>0.21959905886311901</v>
      </c>
      <c r="M10" s="18">
        <v>0.33298191837126118</v>
      </c>
      <c r="N10" s="18">
        <v>0</v>
      </c>
      <c r="O10" s="18">
        <v>0.2835385725164114</v>
      </c>
      <c r="P10" s="18">
        <v>0.26782995063294501</v>
      </c>
      <c r="Q10" s="18">
        <v>0.23392330814161069</v>
      </c>
      <c r="R10" s="18">
        <v>0.21563134314343951</v>
      </c>
      <c r="S10" s="18">
        <v>0.24908735713618849</v>
      </c>
      <c r="T10" s="18">
        <v>0.15145193991274319</v>
      </c>
      <c r="U10" s="18">
        <v>8.8979850163809091E-2</v>
      </c>
      <c r="W10" s="18">
        <v>0.19737562537437461</v>
      </c>
      <c r="X10" s="18">
        <v>0.27674930565030043</v>
      </c>
      <c r="Y10" s="18">
        <v>0.22839606956744529</v>
      </c>
      <c r="Z10" s="18">
        <v>0.31189838930819191</v>
      </c>
      <c r="AA10" s="18">
        <v>0.25428410057990952</v>
      </c>
      <c r="AB10" s="18">
        <v>0.3795206826649114</v>
      </c>
      <c r="AC10" s="18">
        <v>0.43013744369242191</v>
      </c>
      <c r="AD10" s="18">
        <v>0.12281323737995981</v>
      </c>
      <c r="AE10" s="18">
        <v>0.15681030040892749</v>
      </c>
      <c r="AG10" s="18">
        <v>0.2449040085766242</v>
      </c>
      <c r="AH10" s="18">
        <v>0.1460672122770926</v>
      </c>
    </row>
    <row r="11" spans="2:36" ht="32.15" customHeight="1" x14ac:dyDescent="0.35">
      <c r="B11" s="20" t="s">
        <v>175</v>
      </c>
      <c r="C11" s="18">
        <v>0.1538498519836636</v>
      </c>
      <c r="D11" s="18">
        <v>0.19480889458689321</v>
      </c>
      <c r="E11" s="18">
        <v>0.10771013803833519</v>
      </c>
      <c r="G11" s="18">
        <v>0.14434511351478099</v>
      </c>
      <c r="H11" s="18">
        <v>0.17916116132342941</v>
      </c>
      <c r="J11" s="18">
        <v>0.1018290253063239</v>
      </c>
      <c r="K11" s="18">
        <v>0.15149866699838391</v>
      </c>
      <c r="L11" s="18">
        <v>0.19069812198949579</v>
      </c>
      <c r="M11" s="18">
        <v>0.1126943904727061</v>
      </c>
      <c r="N11" s="18">
        <v>0.22583602136781369</v>
      </c>
      <c r="O11" s="18">
        <v>0.12739986513304419</v>
      </c>
      <c r="P11" s="18">
        <v>0.1186433086313579</v>
      </c>
      <c r="Q11" s="18">
        <v>0.123189872562577</v>
      </c>
      <c r="R11" s="18">
        <v>0.17242923384841041</v>
      </c>
      <c r="S11" s="18">
        <v>0.25319948953931698</v>
      </c>
      <c r="T11" s="18">
        <v>0.19996319044848759</v>
      </c>
      <c r="U11" s="18">
        <v>0.2</v>
      </c>
      <c r="W11" s="18">
        <v>0.14791463471422861</v>
      </c>
      <c r="X11" s="18">
        <v>0.1138838601184564</v>
      </c>
      <c r="Y11" s="18">
        <v>0.18249192126835059</v>
      </c>
      <c r="Z11" s="18">
        <v>0.18593746713427031</v>
      </c>
      <c r="AA11" s="18">
        <v>0.28043467626356472</v>
      </c>
      <c r="AB11" s="18">
        <v>5.6225478475275023E-2</v>
      </c>
      <c r="AC11" s="18">
        <v>0.1497929700697854</v>
      </c>
      <c r="AD11" s="18">
        <v>0</v>
      </c>
      <c r="AE11" s="18">
        <v>0.1208239342547815</v>
      </c>
      <c r="AG11" s="18">
        <v>0.154781080331753</v>
      </c>
      <c r="AH11" s="18">
        <v>8.2643513404070015E-2</v>
      </c>
    </row>
    <row r="12" spans="2:36" ht="19" customHeight="1" x14ac:dyDescent="0.35">
      <c r="B12" s="20" t="s">
        <v>176</v>
      </c>
      <c r="C12" s="18">
        <v>4.2257742627738813E-2</v>
      </c>
      <c r="D12" s="18">
        <v>5.5317032114428011E-2</v>
      </c>
      <c r="E12" s="18">
        <v>2.4102400318710301E-2</v>
      </c>
      <c r="G12" s="18">
        <v>2.9054404273966279E-2</v>
      </c>
      <c r="H12" s="18">
        <v>7.7418497706276082E-2</v>
      </c>
      <c r="J12" s="18">
        <v>5.1005869882396623E-2</v>
      </c>
      <c r="K12" s="18">
        <v>2.5292646075721081E-2</v>
      </c>
      <c r="L12" s="18">
        <v>5.9576579543349023E-2</v>
      </c>
      <c r="M12" s="18">
        <v>0</v>
      </c>
      <c r="N12" s="18">
        <v>7.6920023411331542E-2</v>
      </c>
      <c r="O12" s="18">
        <v>5.5440092729471577E-2</v>
      </c>
      <c r="P12" s="18">
        <v>2.32464470540233E-2</v>
      </c>
      <c r="Q12" s="18">
        <v>4.4840996661946769E-2</v>
      </c>
      <c r="R12" s="18">
        <v>3.6636717018254522E-2</v>
      </c>
      <c r="S12" s="18">
        <v>0</v>
      </c>
      <c r="T12" s="18">
        <v>6.1226263612838637E-2</v>
      </c>
      <c r="U12" s="18">
        <v>0.11102014983619091</v>
      </c>
      <c r="W12" s="18">
        <v>2.2009015040269891E-2</v>
      </c>
      <c r="X12" s="18">
        <v>3.476176988950979E-2</v>
      </c>
      <c r="Y12" s="18">
        <v>6.4670511365802832E-2</v>
      </c>
      <c r="Z12" s="18">
        <v>6.5819230757586902E-2</v>
      </c>
      <c r="AA12" s="18">
        <v>3.1989317850500389E-2</v>
      </c>
      <c r="AB12" s="18">
        <v>0.11245095695055</v>
      </c>
      <c r="AC12" s="18">
        <v>0</v>
      </c>
      <c r="AD12" s="18">
        <v>0.130764855489164</v>
      </c>
      <c r="AE12" s="18">
        <v>0.23100572137060621</v>
      </c>
      <c r="AG12" s="18">
        <v>3.7651077334794968E-2</v>
      </c>
      <c r="AH12" s="18">
        <v>0.19932955994283241</v>
      </c>
    </row>
    <row r="13" spans="2:36" ht="19" customHeight="1" x14ac:dyDescent="0.35">
      <c r="B13" s="20" t="s">
        <v>177</v>
      </c>
      <c r="C13" s="18">
        <v>8.0958868519348352E-3</v>
      </c>
      <c r="D13" s="18">
        <v>2.8746367861705179E-3</v>
      </c>
      <c r="E13" s="18">
        <v>1.3977545767334209E-2</v>
      </c>
      <c r="G13" s="18">
        <v>9.3791659230790594E-3</v>
      </c>
      <c r="H13" s="18">
        <v>4.6784889250671468E-3</v>
      </c>
      <c r="J13" s="18">
        <v>0</v>
      </c>
      <c r="K13" s="18">
        <v>0</v>
      </c>
      <c r="L13" s="18">
        <v>2.0196813902397331E-2</v>
      </c>
      <c r="M13" s="18">
        <v>0</v>
      </c>
      <c r="N13" s="18">
        <v>0</v>
      </c>
      <c r="O13" s="18">
        <v>0</v>
      </c>
      <c r="P13" s="18">
        <v>0</v>
      </c>
      <c r="Q13" s="18">
        <v>2.2420498330973381E-2</v>
      </c>
      <c r="R13" s="18">
        <v>1.6639532771251232E-2</v>
      </c>
      <c r="S13" s="18">
        <v>4.5704693921495863E-2</v>
      </c>
      <c r="T13" s="18">
        <v>0</v>
      </c>
      <c r="U13" s="18">
        <v>0</v>
      </c>
      <c r="W13" s="18">
        <v>0</v>
      </c>
      <c r="X13" s="18">
        <v>0</v>
      </c>
      <c r="Y13" s="18">
        <v>1.351018898663498E-2</v>
      </c>
      <c r="Z13" s="18">
        <v>1.7587902965356391E-2</v>
      </c>
      <c r="AA13" s="18">
        <v>2.628581140483402E-2</v>
      </c>
      <c r="AB13" s="18">
        <v>0.1069756541380721</v>
      </c>
      <c r="AC13" s="18">
        <v>0</v>
      </c>
      <c r="AD13" s="18">
        <v>0</v>
      </c>
      <c r="AE13" s="18">
        <v>0</v>
      </c>
      <c r="AG13" s="18">
        <v>8.3919756522371856E-3</v>
      </c>
      <c r="AH13" s="18">
        <v>0</v>
      </c>
    </row>
    <row r="14" spans="2:36" ht="19" customHeight="1" x14ac:dyDescent="0.35">
      <c r="B14" s="20" t="s">
        <v>66</v>
      </c>
      <c r="C14" s="18">
        <v>3.4358617946126692E-2</v>
      </c>
      <c r="D14" s="18">
        <v>3.6589516010571567E-2</v>
      </c>
      <c r="E14" s="18">
        <v>2.7193369298779389E-2</v>
      </c>
      <c r="G14" s="18">
        <v>4.0788667750748672E-2</v>
      </c>
      <c r="H14" s="18">
        <v>1.7235266240267281E-2</v>
      </c>
      <c r="J14" s="18">
        <v>2.043995917095633E-2</v>
      </c>
      <c r="K14" s="18">
        <v>2.756827031833127E-2</v>
      </c>
      <c r="L14" s="18">
        <v>3.7312460921340239E-2</v>
      </c>
      <c r="M14" s="18">
        <v>4.9926635769970418E-2</v>
      </c>
      <c r="N14" s="18">
        <v>4.6797558399019439E-2</v>
      </c>
      <c r="O14" s="18">
        <v>2.262926096221202E-2</v>
      </c>
      <c r="P14" s="18">
        <v>5.1979685897435068E-2</v>
      </c>
      <c r="Q14" s="18">
        <v>5.5479049745544871E-2</v>
      </c>
      <c r="R14" s="18">
        <v>4.1174172524237232E-2</v>
      </c>
      <c r="S14" s="18">
        <v>0</v>
      </c>
      <c r="T14" s="18">
        <v>0</v>
      </c>
      <c r="U14" s="18">
        <v>0</v>
      </c>
      <c r="W14" s="18">
        <v>5.2983159812742493E-2</v>
      </c>
      <c r="X14" s="18">
        <v>5.3864232470368957E-2</v>
      </c>
      <c r="Y14" s="18">
        <v>0</v>
      </c>
      <c r="Z14" s="18">
        <v>2.5044225388547819E-2</v>
      </c>
      <c r="AA14" s="18">
        <v>0</v>
      </c>
      <c r="AB14" s="18">
        <v>0</v>
      </c>
      <c r="AC14" s="18">
        <v>0</v>
      </c>
      <c r="AD14" s="18">
        <v>0</v>
      </c>
      <c r="AE14" s="18">
        <v>0</v>
      </c>
      <c r="AG14" s="18">
        <v>3.5615206897253657E-2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178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173</v>
      </c>
      <c r="C9" s="18">
        <v>0.23478876499012741</v>
      </c>
      <c r="D9" s="18">
        <v>0.2203719231966518</v>
      </c>
      <c r="E9" s="18">
        <v>0.25453516139551458</v>
      </c>
      <c r="G9" s="18">
        <v>0.22035007876646381</v>
      </c>
      <c r="H9" s="18">
        <v>0.27323927624442962</v>
      </c>
      <c r="J9" s="18">
        <v>0.14504436397660389</v>
      </c>
      <c r="K9" s="18">
        <v>0.23074358418058519</v>
      </c>
      <c r="L9" s="18">
        <v>0.2479532838702514</v>
      </c>
      <c r="M9" s="18">
        <v>0.2386306369013404</v>
      </c>
      <c r="N9" s="18">
        <v>0.27141314353228502</v>
      </c>
      <c r="O9" s="18">
        <v>0.22198889849882891</v>
      </c>
      <c r="P9" s="18">
        <v>0.27047326662099802</v>
      </c>
      <c r="Q9" s="18">
        <v>0.16032327482698061</v>
      </c>
      <c r="R9" s="18">
        <v>0.1962969299015753</v>
      </c>
      <c r="S9" s="18">
        <v>0.32358342890571712</v>
      </c>
      <c r="T9" s="18">
        <v>0.32974060594901311</v>
      </c>
      <c r="U9" s="18">
        <v>0.22204029967238181</v>
      </c>
      <c r="W9" s="18">
        <v>0.19329884970320479</v>
      </c>
      <c r="X9" s="18">
        <v>0.26955581592870542</v>
      </c>
      <c r="Y9" s="18">
        <v>0.23721317805879241</v>
      </c>
      <c r="Z9" s="18">
        <v>0.26932796033500761</v>
      </c>
      <c r="AA9" s="18">
        <v>0.33089977757730782</v>
      </c>
      <c r="AB9" s="18">
        <v>0.1030055891291508</v>
      </c>
      <c r="AC9" s="18">
        <v>0.30337574272205359</v>
      </c>
      <c r="AD9" s="18">
        <v>0.55603491960676155</v>
      </c>
      <c r="AE9" s="18">
        <v>0.28759445436941938</v>
      </c>
      <c r="AG9" s="18">
        <v>0.22973637817968659</v>
      </c>
      <c r="AH9" s="18">
        <v>0.37242176941537791</v>
      </c>
    </row>
    <row r="10" spans="2:36" ht="19" customHeight="1" x14ac:dyDescent="0.35">
      <c r="B10" s="20" t="s">
        <v>174</v>
      </c>
      <c r="C10" s="18">
        <v>0.30362962029881119</v>
      </c>
      <c r="D10" s="18">
        <v>0.33385405609404878</v>
      </c>
      <c r="E10" s="18">
        <v>0.2753668539110975</v>
      </c>
      <c r="G10" s="18">
        <v>0.28018929963253109</v>
      </c>
      <c r="H10" s="18">
        <v>0.36605166477167472</v>
      </c>
      <c r="J10" s="18">
        <v>0.42005818173506282</v>
      </c>
      <c r="K10" s="18">
        <v>0.493573712636102</v>
      </c>
      <c r="L10" s="18">
        <v>0.30281218924759612</v>
      </c>
      <c r="M10" s="18">
        <v>0.26597003593777868</v>
      </c>
      <c r="N10" s="18">
        <v>0.2219654847057845</v>
      </c>
      <c r="O10" s="18">
        <v>0.28085773411345227</v>
      </c>
      <c r="P10" s="18">
        <v>0.2527286164750342</v>
      </c>
      <c r="Q10" s="18">
        <v>0.26516909804332212</v>
      </c>
      <c r="R10" s="18">
        <v>0.33733258185643739</v>
      </c>
      <c r="S10" s="18">
        <v>0.17001759201564889</v>
      </c>
      <c r="T10" s="18">
        <v>0.21004245713172079</v>
      </c>
      <c r="U10" s="18">
        <v>0.17795970032761821</v>
      </c>
      <c r="W10" s="18">
        <v>0.24312906385104979</v>
      </c>
      <c r="X10" s="18">
        <v>0.36913957866002173</v>
      </c>
      <c r="Y10" s="18">
        <v>0.27114800890578622</v>
      </c>
      <c r="Z10" s="18">
        <v>0.36389851074670659</v>
      </c>
      <c r="AA10" s="18">
        <v>0.34395216263670458</v>
      </c>
      <c r="AB10" s="18">
        <v>0.51833673217780118</v>
      </c>
      <c r="AC10" s="18">
        <v>0.30262438656080198</v>
      </c>
      <c r="AD10" s="18">
        <v>0.31320022490407451</v>
      </c>
      <c r="AE10" s="18">
        <v>0.50639916896271608</v>
      </c>
      <c r="AG10" s="18">
        <v>0.29742508404359469</v>
      </c>
      <c r="AH10" s="18">
        <v>0.44534821049518819</v>
      </c>
    </row>
    <row r="11" spans="2:36" ht="32.15" customHeight="1" x14ac:dyDescent="0.35">
      <c r="B11" s="20" t="s">
        <v>175</v>
      </c>
      <c r="C11" s="18">
        <v>0.27577553892768503</v>
      </c>
      <c r="D11" s="18">
        <v>0.29065355526459402</v>
      </c>
      <c r="E11" s="18">
        <v>0.25272006123426338</v>
      </c>
      <c r="G11" s="18">
        <v>0.29341103292551812</v>
      </c>
      <c r="H11" s="18">
        <v>0.22881186439838311</v>
      </c>
      <c r="J11" s="18">
        <v>0.25618885360995669</v>
      </c>
      <c r="K11" s="18">
        <v>0.16540962190998759</v>
      </c>
      <c r="L11" s="18">
        <v>0.28550749239160472</v>
      </c>
      <c r="M11" s="18">
        <v>0.37536942932532391</v>
      </c>
      <c r="N11" s="18">
        <v>0.27263357976683322</v>
      </c>
      <c r="O11" s="18">
        <v>0.29779372985110159</v>
      </c>
      <c r="P11" s="18">
        <v>0.25023098063970711</v>
      </c>
      <c r="Q11" s="18">
        <v>0.30140946704658689</v>
      </c>
      <c r="R11" s="18">
        <v>0.34284797066927541</v>
      </c>
      <c r="S11" s="18">
        <v>0.31535593858639349</v>
      </c>
      <c r="T11" s="18">
        <v>0.30056191190251691</v>
      </c>
      <c r="U11" s="18">
        <v>8.8979850163809091E-2</v>
      </c>
      <c r="W11" s="18">
        <v>0.31486794686172209</v>
      </c>
      <c r="X11" s="18">
        <v>0.2020097552921121</v>
      </c>
      <c r="Y11" s="18">
        <v>0.31103548453535851</v>
      </c>
      <c r="Z11" s="18">
        <v>0.1884245852210446</v>
      </c>
      <c r="AA11" s="18">
        <v>0.29886224838115361</v>
      </c>
      <c r="AB11" s="18">
        <v>0.26620672174249788</v>
      </c>
      <c r="AC11" s="18">
        <v>0.35588598779855579</v>
      </c>
      <c r="AD11" s="18">
        <v>0</v>
      </c>
      <c r="AE11" s="18">
        <v>0.20600637666786409</v>
      </c>
      <c r="AG11" s="18">
        <v>0.28151238674208279</v>
      </c>
      <c r="AH11" s="18">
        <v>0.14090826338739901</v>
      </c>
    </row>
    <row r="12" spans="2:36" ht="19" customHeight="1" x14ac:dyDescent="0.35">
      <c r="B12" s="20" t="s">
        <v>176</v>
      </c>
      <c r="C12" s="18">
        <v>5.4193692019830951E-2</v>
      </c>
      <c r="D12" s="18">
        <v>5.8207730284164573E-2</v>
      </c>
      <c r="E12" s="18">
        <v>5.0669079658893369E-2</v>
      </c>
      <c r="G12" s="18">
        <v>5.0274846312430219E-2</v>
      </c>
      <c r="H12" s="18">
        <v>6.4629656805140295E-2</v>
      </c>
      <c r="J12" s="18">
        <v>4.5942894112154638E-2</v>
      </c>
      <c r="K12" s="18">
        <v>0</v>
      </c>
      <c r="L12" s="18">
        <v>8.5250956029442188E-2</v>
      </c>
      <c r="M12" s="18">
        <v>4.7890939215611043E-2</v>
      </c>
      <c r="N12" s="18">
        <v>4.6797558399019439E-2</v>
      </c>
      <c r="O12" s="18">
        <v>7.8069353691683593E-2</v>
      </c>
      <c r="P12" s="18">
        <v>7.9878130098000835E-2</v>
      </c>
      <c r="Q12" s="18">
        <v>4.7103085998918839E-2</v>
      </c>
      <c r="R12" s="18">
        <v>2.285581401510996E-2</v>
      </c>
      <c r="S12" s="18">
        <v>9.1409387842991727E-2</v>
      </c>
      <c r="T12" s="18">
        <v>3.1931005003349867E-2</v>
      </c>
      <c r="U12" s="18">
        <v>0</v>
      </c>
      <c r="W12" s="18">
        <v>2.5782365491990089E-2</v>
      </c>
      <c r="X12" s="18">
        <v>8.2394595522808867E-2</v>
      </c>
      <c r="Y12" s="18">
        <v>8.5617631135740044E-2</v>
      </c>
      <c r="Z12" s="18">
        <v>0.1098479209897537</v>
      </c>
      <c r="AA12" s="18">
        <v>2.628581140483402E-2</v>
      </c>
      <c r="AB12" s="18">
        <v>5.6225478475275023E-2</v>
      </c>
      <c r="AC12" s="18">
        <v>3.8113882918588533E-2</v>
      </c>
      <c r="AD12" s="18">
        <v>0.130764855489164</v>
      </c>
      <c r="AE12" s="18">
        <v>0</v>
      </c>
      <c r="AG12" s="18">
        <v>5.4900341203485928E-2</v>
      </c>
      <c r="AH12" s="18">
        <v>4.1321756702035008E-2</v>
      </c>
    </row>
    <row r="13" spans="2:36" ht="19" customHeight="1" x14ac:dyDescent="0.35">
      <c r="B13" s="20" t="s">
        <v>177</v>
      </c>
      <c r="C13" s="18">
        <v>3.6493152098154957E-2</v>
      </c>
      <c r="D13" s="18">
        <v>2.9424184282536181E-2</v>
      </c>
      <c r="E13" s="18">
        <v>4.4877624262472937E-2</v>
      </c>
      <c r="G13" s="18">
        <v>3.7061172834960243E-2</v>
      </c>
      <c r="H13" s="18">
        <v>3.4980501473653267E-2</v>
      </c>
      <c r="J13" s="18">
        <v>0</v>
      </c>
      <c r="K13" s="18">
        <v>5.5136540636662533E-2</v>
      </c>
      <c r="L13" s="18">
        <v>3.1835502309430268E-2</v>
      </c>
      <c r="M13" s="18">
        <v>2.7714312919995231E-2</v>
      </c>
      <c r="N13" s="18">
        <v>4.6797558399019439E-2</v>
      </c>
      <c r="O13" s="18">
        <v>4.9330511441360622E-2</v>
      </c>
      <c r="P13" s="18">
        <v>0</v>
      </c>
      <c r="Q13" s="18">
        <v>7.1785673666864294E-2</v>
      </c>
      <c r="R13" s="18">
        <v>1.8318358509127261E-2</v>
      </c>
      <c r="S13" s="18">
        <v>0</v>
      </c>
      <c r="T13" s="18">
        <v>6.3862010006699749E-2</v>
      </c>
      <c r="U13" s="18">
        <v>0.22204029967238181</v>
      </c>
      <c r="W13" s="18">
        <v>4.9682389326964893E-2</v>
      </c>
      <c r="X13" s="18">
        <v>0</v>
      </c>
      <c r="Y13" s="18">
        <v>7.6573344546860822E-2</v>
      </c>
      <c r="Z13" s="18">
        <v>1.7587902965356391E-2</v>
      </c>
      <c r="AA13" s="18">
        <v>0</v>
      </c>
      <c r="AB13" s="18">
        <v>5.6225478475275023E-2</v>
      </c>
      <c r="AC13" s="18">
        <v>0</v>
      </c>
      <c r="AD13" s="18">
        <v>0</v>
      </c>
      <c r="AE13" s="18">
        <v>0</v>
      </c>
      <c r="AG13" s="18">
        <v>3.782780682117786E-2</v>
      </c>
      <c r="AH13" s="18">
        <v>0</v>
      </c>
    </row>
    <row r="14" spans="2:36" ht="19" customHeight="1" x14ac:dyDescent="0.35">
      <c r="B14" s="20" t="s">
        <v>66</v>
      </c>
      <c r="C14" s="18">
        <v>9.5119231665390436E-2</v>
      </c>
      <c r="D14" s="18">
        <v>6.7488550878004649E-2</v>
      </c>
      <c r="E14" s="18">
        <v>0.1218312195377584</v>
      </c>
      <c r="G14" s="18">
        <v>0.1187135695280967</v>
      </c>
      <c r="H14" s="18">
        <v>3.2287036306718968E-2</v>
      </c>
      <c r="J14" s="18">
        <v>0.13276570656622191</v>
      </c>
      <c r="K14" s="18">
        <v>5.5136540636662533E-2</v>
      </c>
      <c r="L14" s="18">
        <v>4.6640576151675293E-2</v>
      </c>
      <c r="M14" s="18">
        <v>4.4424645699950388E-2</v>
      </c>
      <c r="N14" s="18">
        <v>0.14039267519705831</v>
      </c>
      <c r="O14" s="18">
        <v>7.1959772403572625E-2</v>
      </c>
      <c r="P14" s="18">
        <v>0.14668900616625999</v>
      </c>
      <c r="Q14" s="18">
        <v>0.1542094004173267</v>
      </c>
      <c r="R14" s="18">
        <v>8.234834504847445E-2</v>
      </c>
      <c r="S14" s="18">
        <v>9.9633652649248783E-2</v>
      </c>
      <c r="T14" s="18">
        <v>6.3862010006699749E-2</v>
      </c>
      <c r="U14" s="18">
        <v>0.28897985016380912</v>
      </c>
      <c r="W14" s="18">
        <v>0.17323938476506839</v>
      </c>
      <c r="X14" s="18">
        <v>7.690025459635183E-2</v>
      </c>
      <c r="Y14" s="18">
        <v>1.8412352817462108E-2</v>
      </c>
      <c r="Z14" s="18">
        <v>5.0913119742131328E-2</v>
      </c>
      <c r="AA14" s="18">
        <v>0</v>
      </c>
      <c r="AB14" s="18">
        <v>0</v>
      </c>
      <c r="AC14" s="18">
        <v>0</v>
      </c>
      <c r="AD14" s="18">
        <v>0</v>
      </c>
      <c r="AE14" s="18">
        <v>0</v>
      </c>
      <c r="AG14" s="18">
        <v>9.8598003009972138E-2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179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173</v>
      </c>
      <c r="C9" s="18">
        <v>0.39578150346615121</v>
      </c>
      <c r="D9" s="18">
        <v>0.35713141892486749</v>
      </c>
      <c r="E9" s="18">
        <v>0.44169856293068721</v>
      </c>
      <c r="G9" s="18">
        <v>0.42792415097919467</v>
      </c>
      <c r="H9" s="18">
        <v>0.31018498791075239</v>
      </c>
      <c r="J9" s="18">
        <v>0.40958056633910322</v>
      </c>
      <c r="K9" s="18">
        <v>0.134846772831517</v>
      </c>
      <c r="L9" s="18">
        <v>0.34518913301903381</v>
      </c>
      <c r="M9" s="18">
        <v>0.41004577391614122</v>
      </c>
      <c r="N9" s="18">
        <v>0.49888792831764411</v>
      </c>
      <c r="O9" s="18">
        <v>0.36730119143265771</v>
      </c>
      <c r="P9" s="18">
        <v>0.52995429878675038</v>
      </c>
      <c r="Q9" s="18">
        <v>0.41530204947591098</v>
      </c>
      <c r="R9" s="18">
        <v>0.45074283750879068</v>
      </c>
      <c r="S9" s="18">
        <v>0.34003518403129768</v>
      </c>
      <c r="T9" s="18">
        <v>0.46537393259552712</v>
      </c>
      <c r="U9" s="18">
        <v>0.51102014983619093</v>
      </c>
      <c r="W9" s="18">
        <v>0.39760217286932131</v>
      </c>
      <c r="X9" s="18">
        <v>0.43863963916918941</v>
      </c>
      <c r="Y9" s="18">
        <v>0.42386461341832571</v>
      </c>
      <c r="Z9" s="18">
        <v>0.31801293688855548</v>
      </c>
      <c r="AA9" s="18">
        <v>0.29939560038089891</v>
      </c>
      <c r="AB9" s="18">
        <v>0.25676135392109872</v>
      </c>
      <c r="AC9" s="18">
        <v>0.42354168124501052</v>
      </c>
      <c r="AD9" s="18">
        <v>0.18620210267376491</v>
      </c>
      <c r="AE9" s="18">
        <v>0.42340574864098568</v>
      </c>
      <c r="AG9" s="18">
        <v>0.39379316486649862</v>
      </c>
      <c r="AH9" s="18">
        <v>0.34844928338258641</v>
      </c>
    </row>
    <row r="10" spans="2:36" ht="19" customHeight="1" x14ac:dyDescent="0.35">
      <c r="B10" s="20" t="s">
        <v>174</v>
      </c>
      <c r="C10" s="18">
        <v>0.31063065680407048</v>
      </c>
      <c r="D10" s="18">
        <v>0.32189496222947322</v>
      </c>
      <c r="E10" s="18">
        <v>0.30335653233123222</v>
      </c>
      <c r="G10" s="18">
        <v>0.28320240586393602</v>
      </c>
      <c r="H10" s="18">
        <v>0.38367263964950549</v>
      </c>
      <c r="J10" s="18">
        <v>0.38273874527496071</v>
      </c>
      <c r="K10" s="18">
        <v>0.5373285621086471</v>
      </c>
      <c r="L10" s="18">
        <v>0.29577813743406739</v>
      </c>
      <c r="M10" s="18">
        <v>0.34949007188968761</v>
      </c>
      <c r="N10" s="18">
        <v>0.181680933516503</v>
      </c>
      <c r="O10" s="18">
        <v>0.31634940428367092</v>
      </c>
      <c r="P10" s="18">
        <v>0.2807743140099363</v>
      </c>
      <c r="Q10" s="18">
        <v>0.22803409764401281</v>
      </c>
      <c r="R10" s="18">
        <v>0.26103378212686629</v>
      </c>
      <c r="S10" s="18">
        <v>0.31535593858639349</v>
      </c>
      <c r="T10" s="18">
        <v>0.15145193991274319</v>
      </c>
      <c r="U10" s="18">
        <v>0.31102014983619092</v>
      </c>
      <c r="W10" s="18">
        <v>0.2865678463449795</v>
      </c>
      <c r="X10" s="18">
        <v>0.33635465194470132</v>
      </c>
      <c r="Y10" s="18">
        <v>0.24517172862395289</v>
      </c>
      <c r="Z10" s="18">
        <v>0.34969789245368421</v>
      </c>
      <c r="AA10" s="18">
        <v>0.44186533945304712</v>
      </c>
      <c r="AB10" s="18">
        <v>0.41533114304865032</v>
      </c>
      <c r="AC10" s="18">
        <v>0.38079504728336427</v>
      </c>
      <c r="AD10" s="18">
        <v>0.34360896334371038</v>
      </c>
      <c r="AE10" s="18">
        <v>0.40270547531913398</v>
      </c>
      <c r="AG10" s="18">
        <v>0.31013846533086609</v>
      </c>
      <c r="AH10" s="18">
        <v>0.3840309493491979</v>
      </c>
    </row>
    <row r="11" spans="2:36" ht="32.15" customHeight="1" x14ac:dyDescent="0.35">
      <c r="B11" s="20" t="s">
        <v>175</v>
      </c>
      <c r="C11" s="18">
        <v>0.16789026484449521</v>
      </c>
      <c r="D11" s="18">
        <v>0.19192346741238059</v>
      </c>
      <c r="E11" s="18">
        <v>0.13613995937783191</v>
      </c>
      <c r="G11" s="18">
        <v>0.15700029466787599</v>
      </c>
      <c r="H11" s="18">
        <v>0.1968904740289612</v>
      </c>
      <c r="J11" s="18">
        <v>0.1519568415217758</v>
      </c>
      <c r="K11" s="18">
        <v>0.15786200968909461</v>
      </c>
      <c r="L11" s="18">
        <v>0.22130824563778639</v>
      </c>
      <c r="M11" s="18">
        <v>9.2517764177090261E-2</v>
      </c>
      <c r="N11" s="18">
        <v>0.13610381135203181</v>
      </c>
      <c r="O11" s="18">
        <v>0.18283995786251581</v>
      </c>
      <c r="P11" s="18">
        <v>0.13729170130587839</v>
      </c>
      <c r="Q11" s="18">
        <v>0.17618216905909381</v>
      </c>
      <c r="R11" s="18">
        <v>0.12957623558629719</v>
      </c>
      <c r="S11" s="18">
        <v>0.14533834657074471</v>
      </c>
      <c r="T11" s="18">
        <v>0.29001685887554118</v>
      </c>
      <c r="U11" s="18">
        <v>8.8979850163809091E-2</v>
      </c>
      <c r="W11" s="18">
        <v>0.18263926266380501</v>
      </c>
      <c r="X11" s="18">
        <v>8.7215747280580569E-2</v>
      </c>
      <c r="Y11" s="18">
        <v>0.20559738791004489</v>
      </c>
      <c r="Z11" s="18">
        <v>0.19438584657915209</v>
      </c>
      <c r="AA11" s="18">
        <v>0.17224386875840919</v>
      </c>
      <c r="AB11" s="18">
        <v>0.21545654607970091</v>
      </c>
      <c r="AC11" s="18">
        <v>0.1552079599623884</v>
      </c>
      <c r="AD11" s="18">
        <v>0.33942407849336059</v>
      </c>
      <c r="AE11" s="18">
        <v>5.6738404456244632E-2</v>
      </c>
      <c r="AG11" s="18">
        <v>0.16952222529073691</v>
      </c>
      <c r="AH11" s="18">
        <v>0.1460672122770926</v>
      </c>
    </row>
    <row r="12" spans="2:36" ht="19" customHeight="1" x14ac:dyDescent="0.35">
      <c r="B12" s="20" t="s">
        <v>176</v>
      </c>
      <c r="C12" s="18">
        <v>5.0234715189497861E-2</v>
      </c>
      <c r="D12" s="18">
        <v>4.7648609981715682E-2</v>
      </c>
      <c r="E12" s="18">
        <v>5.3910822566645547E-2</v>
      </c>
      <c r="G12" s="18">
        <v>4.9137619003232241E-2</v>
      </c>
      <c r="H12" s="18">
        <v>5.3156304356517942E-2</v>
      </c>
      <c r="J12" s="18">
        <v>0</v>
      </c>
      <c r="K12" s="18">
        <v>8.725784441574741E-2</v>
      </c>
      <c r="L12" s="18">
        <v>3.8524870267725039E-2</v>
      </c>
      <c r="M12" s="18">
        <v>4.2591128407119837E-2</v>
      </c>
      <c r="N12" s="18">
        <v>0.13652976841480141</v>
      </c>
      <c r="O12" s="18">
        <v>0.1108801854589432</v>
      </c>
      <c r="P12" s="18">
        <v>0</v>
      </c>
      <c r="Q12" s="18">
        <v>7.5637458739546179E-2</v>
      </c>
      <c r="R12" s="18">
        <v>5.3442985714461017E-2</v>
      </c>
      <c r="S12" s="18">
        <v>0.13711408176448761</v>
      </c>
      <c r="T12" s="18">
        <v>2.929525860948877E-2</v>
      </c>
      <c r="U12" s="18">
        <v>0</v>
      </c>
      <c r="W12" s="18">
        <v>3.6167811907332023E-2</v>
      </c>
      <c r="X12" s="18">
        <v>5.0196316943848407E-2</v>
      </c>
      <c r="Y12" s="18">
        <v>4.6258158548340707E-2</v>
      </c>
      <c r="Z12" s="18">
        <v>0.1128590986900605</v>
      </c>
      <c r="AA12" s="18">
        <v>5.4505873557144563E-2</v>
      </c>
      <c r="AB12" s="18">
        <v>0.11245095695055</v>
      </c>
      <c r="AC12" s="18">
        <v>4.0455311509236737E-2</v>
      </c>
      <c r="AD12" s="18">
        <v>0</v>
      </c>
      <c r="AE12" s="18">
        <v>6.0411967127390741E-2</v>
      </c>
      <c r="AG12" s="18">
        <v>5.0796573725561463E-2</v>
      </c>
      <c r="AH12" s="18">
        <v>4.1321756702035008E-2</v>
      </c>
    </row>
    <row r="13" spans="2:36" ht="19" customHeight="1" x14ac:dyDescent="0.35">
      <c r="B13" s="20" t="s">
        <v>177</v>
      </c>
      <c r="C13" s="18">
        <v>2.461188560890119E-2</v>
      </c>
      <c r="D13" s="18">
        <v>3.5443738663267027E-2</v>
      </c>
      <c r="E13" s="18">
        <v>1.309335959533561E-2</v>
      </c>
      <c r="G13" s="18">
        <v>2.6403542362609309E-2</v>
      </c>
      <c r="H13" s="18">
        <v>1.9840667708245101E-2</v>
      </c>
      <c r="J13" s="18">
        <v>0</v>
      </c>
      <c r="K13" s="18">
        <v>2.756827031833127E-2</v>
      </c>
      <c r="L13" s="18">
        <v>4.3474190716463211E-2</v>
      </c>
      <c r="M13" s="18">
        <v>5.5428625839990447E-2</v>
      </c>
      <c r="N13" s="18">
        <v>0</v>
      </c>
      <c r="O13" s="18">
        <v>0</v>
      </c>
      <c r="P13" s="18">
        <v>0</v>
      </c>
      <c r="Q13" s="18">
        <v>5.5479049745544871E-2</v>
      </c>
      <c r="R13" s="18">
        <v>2.285581401510996E-2</v>
      </c>
      <c r="S13" s="18">
        <v>6.2156449047076491E-2</v>
      </c>
      <c r="T13" s="18">
        <v>3.1931005003349867E-2</v>
      </c>
      <c r="U13" s="18">
        <v>0</v>
      </c>
      <c r="W13" s="18">
        <v>1.5552994623424519E-2</v>
      </c>
      <c r="X13" s="18">
        <v>3.4646940847660568E-2</v>
      </c>
      <c r="Y13" s="18">
        <v>6.5987088837238236E-2</v>
      </c>
      <c r="Z13" s="18">
        <v>0</v>
      </c>
      <c r="AA13" s="18">
        <v>3.1989317850500389E-2</v>
      </c>
      <c r="AB13" s="18">
        <v>0</v>
      </c>
      <c r="AC13" s="18">
        <v>0</v>
      </c>
      <c r="AD13" s="18">
        <v>0</v>
      </c>
      <c r="AE13" s="18">
        <v>0</v>
      </c>
      <c r="AG13" s="18">
        <v>2.551200980979421E-2</v>
      </c>
      <c r="AH13" s="18">
        <v>0</v>
      </c>
    </row>
    <row r="14" spans="2:36" ht="19" customHeight="1" x14ac:dyDescent="0.35">
      <c r="B14" s="20" t="s">
        <v>66</v>
      </c>
      <c r="C14" s="18">
        <v>5.0850974086884243E-2</v>
      </c>
      <c r="D14" s="18">
        <v>4.5957802788295928E-2</v>
      </c>
      <c r="E14" s="18">
        <v>5.1800763198267527E-2</v>
      </c>
      <c r="G14" s="18">
        <v>5.6331987123151919E-2</v>
      </c>
      <c r="H14" s="18">
        <v>3.6254926346017728E-2</v>
      </c>
      <c r="J14" s="18">
        <v>5.5723846864160473E-2</v>
      </c>
      <c r="K14" s="18">
        <v>5.5136540636662533E-2</v>
      </c>
      <c r="L14" s="18">
        <v>5.5725422924923933E-2</v>
      </c>
      <c r="M14" s="18">
        <v>4.9926635769970418E-2</v>
      </c>
      <c r="N14" s="18">
        <v>4.6797558399019439E-2</v>
      </c>
      <c r="O14" s="18">
        <v>2.262926096221202E-2</v>
      </c>
      <c r="P14" s="18">
        <v>5.1979685897435068E-2</v>
      </c>
      <c r="Q14" s="18">
        <v>4.9365175335890923E-2</v>
      </c>
      <c r="R14" s="18">
        <v>8.234834504847445E-2</v>
      </c>
      <c r="S14" s="18">
        <v>0</v>
      </c>
      <c r="T14" s="18">
        <v>3.1931005003349867E-2</v>
      </c>
      <c r="U14" s="18">
        <v>8.8979850163809091E-2</v>
      </c>
      <c r="W14" s="18">
        <v>8.1469911591137589E-2</v>
      </c>
      <c r="X14" s="18">
        <v>5.2946703814019849E-2</v>
      </c>
      <c r="Y14" s="18">
        <v>1.3121022662097701E-2</v>
      </c>
      <c r="Z14" s="18">
        <v>2.5044225388547819E-2</v>
      </c>
      <c r="AA14" s="18">
        <v>0</v>
      </c>
      <c r="AB14" s="18">
        <v>0</v>
      </c>
      <c r="AC14" s="18">
        <v>0</v>
      </c>
      <c r="AD14" s="18">
        <v>0.130764855489164</v>
      </c>
      <c r="AE14" s="18">
        <v>5.6738404456244632E-2</v>
      </c>
      <c r="AG14" s="18">
        <v>5.0237560976542743E-2</v>
      </c>
      <c r="AH14" s="18">
        <v>8.0130798289088215E-2</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180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74.150000000000006" customHeight="1" x14ac:dyDescent="0.35">
      <c r="B9" s="20" t="s">
        <v>181</v>
      </c>
      <c r="C9" s="18">
        <v>0.40351408996986299</v>
      </c>
      <c r="D9" s="18">
        <v>0.37786713752600681</v>
      </c>
      <c r="E9" s="18">
        <v>0.42996737268563168</v>
      </c>
      <c r="G9" s="18">
        <v>0.40590010543789179</v>
      </c>
      <c r="H9" s="18">
        <v>0.39716008288187632</v>
      </c>
      <c r="J9" s="18">
        <v>0.34400820026944717</v>
      </c>
      <c r="K9" s="18">
        <v>0.52522791642700051</v>
      </c>
      <c r="L9" s="18">
        <v>0.35605783169109612</v>
      </c>
      <c r="M9" s="18">
        <v>0.48015047417325568</v>
      </c>
      <c r="N9" s="18">
        <v>0.49337862823806938</v>
      </c>
      <c r="O9" s="18">
        <v>0.45148012641245228</v>
      </c>
      <c r="P9" s="18">
        <v>0.37680581041683447</v>
      </c>
      <c r="Q9" s="18">
        <v>0.41259223044973259</v>
      </c>
      <c r="R9" s="18">
        <v>0.32856387326380349</v>
      </c>
      <c r="S9" s="18">
        <v>0.36059907156000692</v>
      </c>
      <c r="T9" s="18">
        <v>0.47386765758690808</v>
      </c>
      <c r="U9" s="18">
        <v>0.2</v>
      </c>
      <c r="W9" s="18">
        <v>0.36087402938880808</v>
      </c>
      <c r="X9" s="18">
        <v>0.41567919847232399</v>
      </c>
      <c r="Y9" s="18">
        <v>0.36983557853398258</v>
      </c>
      <c r="Z9" s="18">
        <v>0.35760859255871608</v>
      </c>
      <c r="AA9" s="18">
        <v>0.54474502585024642</v>
      </c>
      <c r="AB9" s="18">
        <v>0.44712006943957311</v>
      </c>
      <c r="AC9" s="18">
        <v>0.56589217577619366</v>
      </c>
      <c r="AD9" s="18">
        <v>0.52562618116712545</v>
      </c>
      <c r="AE9" s="18">
        <v>0.7335816562047448</v>
      </c>
      <c r="AG9" s="18">
        <v>0.3919499624301408</v>
      </c>
      <c r="AH9" s="18">
        <v>0.66786762690982726</v>
      </c>
    </row>
    <row r="10" spans="2:36" ht="88" customHeight="1" x14ac:dyDescent="0.35">
      <c r="B10" s="20" t="s">
        <v>182</v>
      </c>
      <c r="C10" s="18">
        <v>0.31209658137853119</v>
      </c>
      <c r="D10" s="18">
        <v>0.34835314041455739</v>
      </c>
      <c r="E10" s="18">
        <v>0.27374552567223842</v>
      </c>
      <c r="G10" s="18">
        <v>0.25833004067718313</v>
      </c>
      <c r="H10" s="18">
        <v>0.45527795857016778</v>
      </c>
      <c r="J10" s="18">
        <v>0.2329075144276247</v>
      </c>
      <c r="K10" s="18">
        <v>0.27496553364131671</v>
      </c>
      <c r="L10" s="18">
        <v>0.34492935480205578</v>
      </c>
      <c r="M10" s="18">
        <v>0.29772629732699202</v>
      </c>
      <c r="N10" s="18">
        <v>0.14039267519705831</v>
      </c>
      <c r="O10" s="18">
        <v>0.2568357250245567</v>
      </c>
      <c r="P10" s="18">
        <v>0.40059150915693748</v>
      </c>
      <c r="Q10" s="18">
        <v>0.2031268460640113</v>
      </c>
      <c r="R10" s="18">
        <v>0.35397330069490901</v>
      </c>
      <c r="S10" s="18">
        <v>0.44835788794775261</v>
      </c>
      <c r="T10" s="18">
        <v>0.35329445052397451</v>
      </c>
      <c r="U10" s="18">
        <v>0.31102014983619097</v>
      </c>
      <c r="W10" s="18">
        <v>0.2463788664852409</v>
      </c>
      <c r="X10" s="18">
        <v>0.33294284267244489</v>
      </c>
      <c r="Y10" s="18">
        <v>0.35428663567694813</v>
      </c>
      <c r="Z10" s="18">
        <v>0.49222360910333718</v>
      </c>
      <c r="AA10" s="18">
        <v>0.28035742436312588</v>
      </c>
      <c r="AB10" s="18">
        <v>0.49665445208515169</v>
      </c>
      <c r="AC10" s="18">
        <v>0.32242873707260938</v>
      </c>
      <c r="AD10" s="18">
        <v>0.47437381883287433</v>
      </c>
      <c r="AE10" s="18">
        <v>0.2096799393390103</v>
      </c>
      <c r="AG10" s="18">
        <v>0.31445762062481297</v>
      </c>
      <c r="AH10" s="18">
        <v>0.29332333150311968</v>
      </c>
    </row>
    <row r="11" spans="2:36" ht="32.15" customHeight="1" x14ac:dyDescent="0.35">
      <c r="B11" s="20" t="s">
        <v>183</v>
      </c>
      <c r="C11" s="18">
        <v>0.18182432531242401</v>
      </c>
      <c r="D11" s="18">
        <v>0.1714790195608874</v>
      </c>
      <c r="E11" s="18">
        <v>0.19173838676693061</v>
      </c>
      <c r="G11" s="18">
        <v>0.21324152527522691</v>
      </c>
      <c r="H11" s="18">
        <v>9.8159691145874778E-2</v>
      </c>
      <c r="J11" s="18">
        <v>0.29219184317359559</v>
      </c>
      <c r="K11" s="18">
        <v>8.9533468658357596E-2</v>
      </c>
      <c r="L11" s="18">
        <v>0.1871612532663707</v>
      </c>
      <c r="M11" s="18">
        <v>0.111061614249876</v>
      </c>
      <c r="N11" s="18">
        <v>0.27649648654908998</v>
      </c>
      <c r="O11" s="18">
        <v>0.15206512085372451</v>
      </c>
      <c r="P11" s="18">
        <v>0.17062299452879301</v>
      </c>
      <c r="Q11" s="18">
        <v>0.17459247332338401</v>
      </c>
      <c r="R11" s="18">
        <v>0.20755267498652369</v>
      </c>
      <c r="S11" s="18">
        <v>0.1910430404922405</v>
      </c>
      <c r="T11" s="18">
        <v>0.17283789188911741</v>
      </c>
      <c r="U11" s="18">
        <v>0.37795970032761822</v>
      </c>
      <c r="W11" s="18">
        <v>0.23988862174536529</v>
      </c>
      <c r="X11" s="18">
        <v>0.17286441932837371</v>
      </c>
      <c r="Y11" s="18">
        <v>0.15922152428649</v>
      </c>
      <c r="Z11" s="18">
        <v>0.1096080275060502</v>
      </c>
      <c r="AA11" s="18">
        <v>0.17489754978662769</v>
      </c>
      <c r="AB11" s="18">
        <v>5.6225478475275023E-2</v>
      </c>
      <c r="AC11" s="18">
        <v>7.3683803501945783E-2</v>
      </c>
      <c r="AD11" s="18">
        <v>0</v>
      </c>
      <c r="AE11" s="18">
        <v>5.6738404456244632E-2</v>
      </c>
      <c r="AG11" s="18">
        <v>0.18727632995720289</v>
      </c>
      <c r="AH11" s="18">
        <v>3.8809041587053221E-2</v>
      </c>
    </row>
    <row r="12" spans="2:36" ht="19" customHeight="1" x14ac:dyDescent="0.35">
      <c r="B12" s="20" t="s">
        <v>66</v>
      </c>
      <c r="C12" s="18">
        <v>0.10256500333918191</v>
      </c>
      <c r="D12" s="18">
        <v>0.1023007024985485</v>
      </c>
      <c r="E12" s="18">
        <v>0.1045487148751994</v>
      </c>
      <c r="G12" s="18">
        <v>0.12252832860969839</v>
      </c>
      <c r="H12" s="18">
        <v>4.9402267402081132E-2</v>
      </c>
      <c r="J12" s="18">
        <v>0.1308924421293326</v>
      </c>
      <c r="K12" s="18">
        <v>0.11027308127332509</v>
      </c>
      <c r="L12" s="18">
        <v>0.1118515602404772</v>
      </c>
      <c r="M12" s="18">
        <v>0.111061614249876</v>
      </c>
      <c r="N12" s="18">
        <v>8.9732210015781952E-2</v>
      </c>
      <c r="O12" s="18">
        <v>0.1396190277092661</v>
      </c>
      <c r="P12" s="18">
        <v>5.1979685897435068E-2</v>
      </c>
      <c r="Q12" s="18">
        <v>0.2096884501628716</v>
      </c>
      <c r="R12" s="18">
        <v>0.10991015105476359</v>
      </c>
      <c r="S12" s="18">
        <v>0</v>
      </c>
      <c r="T12" s="18">
        <v>0</v>
      </c>
      <c r="U12" s="18">
        <v>0.11102014983619091</v>
      </c>
      <c r="W12" s="18">
        <v>0.15285848238058569</v>
      </c>
      <c r="X12" s="18">
        <v>7.8513539526857468E-2</v>
      </c>
      <c r="Y12" s="18">
        <v>0.11665626150257929</v>
      </c>
      <c r="Z12" s="18">
        <v>4.0559770831896498E-2</v>
      </c>
      <c r="AA12" s="18">
        <v>0</v>
      </c>
      <c r="AB12" s="18">
        <v>0</v>
      </c>
      <c r="AC12" s="18">
        <v>3.7995283649251067E-2</v>
      </c>
      <c r="AD12" s="18">
        <v>0</v>
      </c>
      <c r="AE12" s="18">
        <v>0</v>
      </c>
      <c r="AG12" s="18">
        <v>0.1063160869878432</v>
      </c>
      <c r="AH12" s="18">
        <v>0</v>
      </c>
    </row>
    <row r="14" spans="2:36" x14ac:dyDescent="0.35">
      <c r="B14" t="s">
        <v>380</v>
      </c>
    </row>
    <row r="15" spans="2:36" x14ac:dyDescent="0.35">
      <c r="B15"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J23"/>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184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46" customHeight="1" x14ac:dyDescent="0.35">
      <c r="B9" s="20" t="s">
        <v>185</v>
      </c>
      <c r="C9" s="18">
        <v>0.38546296227555349</v>
      </c>
      <c r="D9" s="18">
        <v>0.3775701616021867</v>
      </c>
      <c r="E9" s="18">
        <v>0.39734921044637711</v>
      </c>
      <c r="G9" s="18">
        <v>0.38663398589371639</v>
      </c>
      <c r="H9" s="18">
        <v>0.38234450287337962</v>
      </c>
      <c r="J9" s="18">
        <v>0.37866764774116451</v>
      </c>
      <c r="K9" s="18">
        <v>0.36078817878071212</v>
      </c>
      <c r="L9" s="18">
        <v>0.39948025229405593</v>
      </c>
      <c r="M9" s="18">
        <v>0.38783345106616601</v>
      </c>
      <c r="N9" s="18">
        <v>0.43620975570369602</v>
      </c>
      <c r="O9" s="18">
        <v>0.42315600321297142</v>
      </c>
      <c r="P9" s="18">
        <v>0.38696221394114061</v>
      </c>
      <c r="Q9" s="18">
        <v>0.34918494664676802</v>
      </c>
      <c r="R9" s="18">
        <v>0.36640467711540609</v>
      </c>
      <c r="S9" s="18">
        <v>0.36106063250788928</v>
      </c>
      <c r="T9" s="18">
        <v>0.37731614889420978</v>
      </c>
      <c r="U9" s="18">
        <v>0.40000000000000008</v>
      </c>
      <c r="W9" s="18">
        <v>0.38918497172285088</v>
      </c>
      <c r="X9" s="18">
        <v>0.36702905172036782</v>
      </c>
      <c r="Y9" s="18">
        <v>0.34030042585689241</v>
      </c>
      <c r="Z9" s="18">
        <v>0.48922722966196558</v>
      </c>
      <c r="AA9" s="18">
        <v>0.18773032713604829</v>
      </c>
      <c r="AB9" s="18">
        <v>0.28684030787694947</v>
      </c>
      <c r="AC9" s="18">
        <v>0.57106764076623406</v>
      </c>
      <c r="AD9" s="18">
        <v>0.47437381883287433</v>
      </c>
      <c r="AE9" s="18">
        <v>0.60866008700675134</v>
      </c>
      <c r="AG9" s="18">
        <v>0.38030240825878509</v>
      </c>
      <c r="AH9" s="18">
        <v>0.56622556221683207</v>
      </c>
    </row>
    <row r="10" spans="2:36" ht="60" customHeight="1" x14ac:dyDescent="0.35">
      <c r="B10" s="20" t="s">
        <v>186</v>
      </c>
      <c r="C10" s="18">
        <v>0.370114462638926</v>
      </c>
      <c r="D10" s="18">
        <v>0.35066088935760531</v>
      </c>
      <c r="E10" s="18">
        <v>0.39763919758015581</v>
      </c>
      <c r="G10" s="18">
        <v>0.34457067015354442</v>
      </c>
      <c r="H10" s="18">
        <v>0.43813809479093141</v>
      </c>
      <c r="J10" s="18">
        <v>0.40736362654921432</v>
      </c>
      <c r="K10" s="18">
        <v>0.5211401979789001</v>
      </c>
      <c r="L10" s="18">
        <v>0.37135923085129141</v>
      </c>
      <c r="M10" s="18">
        <v>0.34544450192057502</v>
      </c>
      <c r="N10" s="18">
        <v>0.43498931946914782</v>
      </c>
      <c r="O10" s="18">
        <v>0.29779372985110147</v>
      </c>
      <c r="P10" s="18">
        <v>0.40470425461740023</v>
      </c>
      <c r="Q10" s="18">
        <v>0.36956801955282531</v>
      </c>
      <c r="R10" s="18">
        <v>0.28420177181623102</v>
      </c>
      <c r="S10" s="18">
        <v>0.26553911226176907</v>
      </c>
      <c r="T10" s="18">
        <v>0.41979220692453539</v>
      </c>
      <c r="U10" s="18">
        <v>0</v>
      </c>
      <c r="W10" s="18">
        <v>0.31807926551581328</v>
      </c>
      <c r="X10" s="18">
        <v>0.44263163789622129</v>
      </c>
      <c r="Y10" s="18">
        <v>0.33490145545339678</v>
      </c>
      <c r="Z10" s="18">
        <v>0.39683907240248228</v>
      </c>
      <c r="AA10" s="18">
        <v>0.35612556779389692</v>
      </c>
      <c r="AB10" s="18">
        <v>0.39787513158033261</v>
      </c>
      <c r="AC10" s="18">
        <v>0.65260256339600198</v>
      </c>
      <c r="AD10" s="18">
        <v>0.43322168222680169</v>
      </c>
      <c r="AE10" s="18">
        <v>0.53343786429937901</v>
      </c>
      <c r="AG10" s="18">
        <v>0.36816385121495021</v>
      </c>
      <c r="AH10" s="18">
        <v>0.50176950296697942</v>
      </c>
    </row>
    <row r="11" spans="2:36" ht="60" customHeight="1" x14ac:dyDescent="0.35">
      <c r="B11" s="20" t="s">
        <v>187</v>
      </c>
      <c r="C11" s="18">
        <v>0.35383535979763281</v>
      </c>
      <c r="D11" s="18">
        <v>0.35551088383654778</v>
      </c>
      <c r="E11" s="18">
        <v>0.35466591007015441</v>
      </c>
      <c r="G11" s="18">
        <v>0.35280693404301899</v>
      </c>
      <c r="H11" s="18">
        <v>0.35657407822668069</v>
      </c>
      <c r="J11" s="18">
        <v>0.31582484621140328</v>
      </c>
      <c r="K11" s="18">
        <v>0.31500684983619343</v>
      </c>
      <c r="L11" s="18">
        <v>0.36536579147560699</v>
      </c>
      <c r="M11" s="18">
        <v>0.32690065184778933</v>
      </c>
      <c r="N11" s="18">
        <v>0.42461800533379368</v>
      </c>
      <c r="O11" s="18">
        <v>0.34712424129246222</v>
      </c>
      <c r="P11" s="18">
        <v>0.44290635567660841</v>
      </c>
      <c r="Q11" s="18">
        <v>0.37998140872436742</v>
      </c>
      <c r="R11" s="18">
        <v>0.3269093303290449</v>
      </c>
      <c r="S11" s="18">
        <v>0.37340025523034148</v>
      </c>
      <c r="T11" s="18">
        <v>0.32399919191448578</v>
      </c>
      <c r="U11" s="18">
        <v>8.8979850163809091E-2</v>
      </c>
      <c r="W11" s="18">
        <v>0.33009117178355862</v>
      </c>
      <c r="X11" s="18">
        <v>0.35285816123175368</v>
      </c>
      <c r="Y11" s="18">
        <v>0.36028422757972139</v>
      </c>
      <c r="Z11" s="18">
        <v>0.40410095475687258</v>
      </c>
      <c r="AA11" s="18">
        <v>0.3778002649374983</v>
      </c>
      <c r="AB11" s="18">
        <v>0.2836627332108157</v>
      </c>
      <c r="AC11" s="18">
        <v>0.42172985162108578</v>
      </c>
      <c r="AD11" s="18">
        <v>0.34360896334371038</v>
      </c>
      <c r="AE11" s="18">
        <v>0.61233364967789738</v>
      </c>
      <c r="AG11" s="18">
        <v>0.35049780228761063</v>
      </c>
      <c r="AH11" s="18">
        <v>0.52741652062977873</v>
      </c>
    </row>
    <row r="12" spans="2:36" ht="60" customHeight="1" x14ac:dyDescent="0.35">
      <c r="B12" s="20" t="s">
        <v>188</v>
      </c>
      <c r="C12" s="18">
        <v>0.3029635810022922</v>
      </c>
      <c r="D12" s="18">
        <v>0.30148753256346711</v>
      </c>
      <c r="E12" s="18">
        <v>0.3095886988988526</v>
      </c>
      <c r="G12" s="18">
        <v>0.29044652980342439</v>
      </c>
      <c r="H12" s="18">
        <v>0.33629673961086137</v>
      </c>
      <c r="J12" s="18">
        <v>0.35688747901178541</v>
      </c>
      <c r="K12" s="18">
        <v>0.42203442260320911</v>
      </c>
      <c r="L12" s="18">
        <v>0.31941242424950561</v>
      </c>
      <c r="M12" s="18">
        <v>0.18666686638548219</v>
      </c>
      <c r="N12" s="18">
        <v>0.24171663558274251</v>
      </c>
      <c r="O12" s="18">
        <v>0.2362440558335191</v>
      </c>
      <c r="P12" s="18">
        <v>0.36023765625621812</v>
      </c>
      <c r="Q12" s="18">
        <v>0.27128539857024969</v>
      </c>
      <c r="R12" s="18">
        <v>0.31982542072921022</v>
      </c>
      <c r="S12" s="18">
        <v>0.26142697985864061</v>
      </c>
      <c r="T12" s="18">
        <v>0.23377351561458121</v>
      </c>
      <c r="U12" s="18">
        <v>0.11102014983619091</v>
      </c>
      <c r="W12" s="18">
        <v>0.26449624567633251</v>
      </c>
      <c r="X12" s="18">
        <v>0.29639335251474103</v>
      </c>
      <c r="Y12" s="18">
        <v>0.26355562807380678</v>
      </c>
      <c r="Z12" s="18">
        <v>0.42723248338912329</v>
      </c>
      <c r="AA12" s="18">
        <v>0.36482658568894311</v>
      </c>
      <c r="AB12" s="18">
        <v>0.3749061817270421</v>
      </c>
      <c r="AC12" s="18">
        <v>0.38192103852511228</v>
      </c>
      <c r="AD12" s="18">
        <v>0.34737569660256479</v>
      </c>
      <c r="AE12" s="18">
        <v>0.59507806961014176</v>
      </c>
      <c r="AG12" s="18">
        <v>0.29809304981427198</v>
      </c>
      <c r="AH12" s="18">
        <v>0.51680400159968931</v>
      </c>
    </row>
    <row r="13" spans="2:36" ht="32.15" customHeight="1" x14ac:dyDescent="0.35">
      <c r="B13" s="20" t="s">
        <v>189</v>
      </c>
      <c r="C13" s="18">
        <v>0.29182897144798081</v>
      </c>
      <c r="D13" s="18">
        <v>0.32181272253140691</v>
      </c>
      <c r="E13" s="18">
        <v>0.2555732403999148</v>
      </c>
      <c r="G13" s="18">
        <v>0.26814691185685491</v>
      </c>
      <c r="H13" s="18">
        <v>0.35489477153035048</v>
      </c>
      <c r="J13" s="18">
        <v>0.31210207999958411</v>
      </c>
      <c r="K13" s="18">
        <v>0.35551619080242919</v>
      </c>
      <c r="L13" s="18">
        <v>0.43077744757580999</v>
      </c>
      <c r="M13" s="18">
        <v>0.28856089417120551</v>
      </c>
      <c r="N13" s="18">
        <v>0.19756154773143181</v>
      </c>
      <c r="O13" s="18">
        <v>0.30552458684683881</v>
      </c>
      <c r="P13" s="18">
        <v>0.20366396373434931</v>
      </c>
      <c r="Q13" s="18">
        <v>0.19723763556641341</v>
      </c>
      <c r="R13" s="18">
        <v>0.34168200526180892</v>
      </c>
      <c r="S13" s="18">
        <v>0.124312898094153</v>
      </c>
      <c r="T13" s="18">
        <v>0.16510579916390181</v>
      </c>
      <c r="U13" s="18">
        <v>0.2</v>
      </c>
      <c r="W13" s="18">
        <v>0.2158635327268888</v>
      </c>
      <c r="X13" s="18">
        <v>0.21267516956860499</v>
      </c>
      <c r="Y13" s="18">
        <v>0.35684036021128529</v>
      </c>
      <c r="Z13" s="18">
        <v>0.2987076544783055</v>
      </c>
      <c r="AA13" s="18">
        <v>0.48454971484876208</v>
      </c>
      <c r="AB13" s="18">
        <v>0.42097354492014888</v>
      </c>
      <c r="AC13" s="18">
        <v>0.6199915827378869</v>
      </c>
      <c r="AD13" s="18">
        <v>0.65639103665628951</v>
      </c>
      <c r="AE13" s="18">
        <v>0.59148370489861424</v>
      </c>
      <c r="AG13" s="18">
        <v>0.28146848290763898</v>
      </c>
      <c r="AH13" s="18">
        <v>0.61199445269117547</v>
      </c>
    </row>
    <row r="14" spans="2:36" ht="46" customHeight="1" x14ac:dyDescent="0.35">
      <c r="B14" s="20" t="s">
        <v>190</v>
      </c>
      <c r="C14" s="18">
        <v>0.26846740186537832</v>
      </c>
      <c r="D14" s="18">
        <v>0.23951034936790891</v>
      </c>
      <c r="E14" s="18">
        <v>0.30118956673089059</v>
      </c>
      <c r="G14" s="18">
        <v>0.25638334496743381</v>
      </c>
      <c r="H14" s="18">
        <v>0.30064748795870611</v>
      </c>
      <c r="J14" s="18">
        <v>0.2406529184127324</v>
      </c>
      <c r="K14" s="18">
        <v>0.32314395727717449</v>
      </c>
      <c r="L14" s="18">
        <v>0.3049011810342786</v>
      </c>
      <c r="M14" s="18">
        <v>0.26026224510633539</v>
      </c>
      <c r="N14" s="18">
        <v>0.24435910613045131</v>
      </c>
      <c r="O14" s="18">
        <v>0.36096467957631029</v>
      </c>
      <c r="P14" s="18">
        <v>0.21570458458278391</v>
      </c>
      <c r="Q14" s="18">
        <v>0.22169555932230281</v>
      </c>
      <c r="R14" s="18">
        <v>0.26741679929568041</v>
      </c>
      <c r="S14" s="18">
        <v>0.31078224523538239</v>
      </c>
      <c r="T14" s="18">
        <v>0.26599516050530592</v>
      </c>
      <c r="U14" s="18">
        <v>0</v>
      </c>
      <c r="W14" s="18">
        <v>0.25561276890105322</v>
      </c>
      <c r="X14" s="18">
        <v>0.24633900048029209</v>
      </c>
      <c r="Y14" s="18">
        <v>0.25777419789503331</v>
      </c>
      <c r="Z14" s="18">
        <v>0.205995921777714</v>
      </c>
      <c r="AA14" s="18">
        <v>0.21813793364596981</v>
      </c>
      <c r="AB14" s="18">
        <v>0.42247878272370548</v>
      </c>
      <c r="AC14" s="18">
        <v>0.40928168606446902</v>
      </c>
      <c r="AD14" s="18">
        <v>0.86923514451083594</v>
      </c>
      <c r="AE14" s="18">
        <v>0.42750338358419782</v>
      </c>
      <c r="AG14" s="18">
        <v>0.25900129330710048</v>
      </c>
      <c r="AH14" s="18">
        <v>0.56709083071814603</v>
      </c>
    </row>
    <row r="15" spans="2:36" ht="46" customHeight="1" x14ac:dyDescent="0.35">
      <c r="B15" s="20" t="s">
        <v>191</v>
      </c>
      <c r="C15" s="18">
        <v>0.25485230978756601</v>
      </c>
      <c r="D15" s="18">
        <v>0.25278944981728629</v>
      </c>
      <c r="E15" s="18">
        <v>0.26132941124317488</v>
      </c>
      <c r="G15" s="18">
        <v>0.24991524533154261</v>
      </c>
      <c r="H15" s="18">
        <v>0.26799981154007479</v>
      </c>
      <c r="J15" s="18">
        <v>0.33776396673729242</v>
      </c>
      <c r="K15" s="18">
        <v>0.29317859226750409</v>
      </c>
      <c r="L15" s="18">
        <v>0.23834079893383089</v>
      </c>
      <c r="M15" s="18">
        <v>0.36986887744683222</v>
      </c>
      <c r="N15" s="18">
        <v>0.1635761759368628</v>
      </c>
      <c r="O15" s="18">
        <v>0.3095965763637753</v>
      </c>
      <c r="P15" s="18">
        <v>0.1875344232135211</v>
      </c>
      <c r="Q15" s="18">
        <v>0.21943346998533081</v>
      </c>
      <c r="R15" s="18">
        <v>0.27529061010175931</v>
      </c>
      <c r="S15" s="18">
        <v>0.26553911226176907</v>
      </c>
      <c r="T15" s="18">
        <v>0.2472449549227928</v>
      </c>
      <c r="U15" s="18">
        <v>0</v>
      </c>
      <c r="W15" s="18">
        <v>0.2198465046455341</v>
      </c>
      <c r="X15" s="18">
        <v>0.26082857544990351</v>
      </c>
      <c r="Y15" s="18">
        <v>0.22559811633699281</v>
      </c>
      <c r="Z15" s="18">
        <v>0.34607031482939171</v>
      </c>
      <c r="AA15" s="18">
        <v>0.30226552808225399</v>
      </c>
      <c r="AB15" s="18">
        <v>0.51032608853088268</v>
      </c>
      <c r="AC15" s="18">
        <v>0.33076743903322009</v>
      </c>
      <c r="AD15" s="18">
        <v>0.40281294378716581</v>
      </c>
      <c r="AE15" s="18">
        <v>0.1455944095404734</v>
      </c>
      <c r="AG15" s="18">
        <v>0.25717062517100281</v>
      </c>
      <c r="AH15" s="18">
        <v>0.22687558904115859</v>
      </c>
    </row>
    <row r="16" spans="2:36" ht="19" customHeight="1" x14ac:dyDescent="0.35">
      <c r="B16" s="20" t="s">
        <v>192</v>
      </c>
      <c r="C16" s="18">
        <v>0.22251751617873</v>
      </c>
      <c r="D16" s="18">
        <v>0.20259024437991599</v>
      </c>
      <c r="E16" s="18">
        <v>0.24454048651839241</v>
      </c>
      <c r="G16" s="18">
        <v>0.23243868686832539</v>
      </c>
      <c r="H16" s="18">
        <v>0.1960972394757885</v>
      </c>
      <c r="J16" s="18">
        <v>0.26668890823239733</v>
      </c>
      <c r="K16" s="18">
        <v>0.39518510680240698</v>
      </c>
      <c r="L16" s="18">
        <v>0.20042847246753359</v>
      </c>
      <c r="M16" s="18">
        <v>0.111061614249876</v>
      </c>
      <c r="N16" s="18">
        <v>8.9732210015781952E-2</v>
      </c>
      <c r="O16" s="18">
        <v>0.1335094464211552</v>
      </c>
      <c r="P16" s="18">
        <v>0.29572839483351071</v>
      </c>
      <c r="Q16" s="18">
        <v>0.1025821357444637</v>
      </c>
      <c r="R16" s="18">
        <v>0.193274550835975</v>
      </c>
      <c r="S16" s="18">
        <v>0.40676532642938518</v>
      </c>
      <c r="T16" s="18">
        <v>0.13299758025265301</v>
      </c>
      <c r="U16" s="18">
        <v>0.40000000000000008</v>
      </c>
      <c r="W16" s="18">
        <v>0.22896004430278971</v>
      </c>
      <c r="X16" s="18">
        <v>0.25016893752865837</v>
      </c>
      <c r="Y16" s="18">
        <v>0.12522667513403801</v>
      </c>
      <c r="Z16" s="18">
        <v>0.30196172410769612</v>
      </c>
      <c r="AA16" s="18">
        <v>0.23830096138257989</v>
      </c>
      <c r="AB16" s="18">
        <v>0.2457917036509619</v>
      </c>
      <c r="AC16" s="18">
        <v>0.2153682921668052</v>
      </c>
      <c r="AD16" s="18">
        <v>0.43322168222680169</v>
      </c>
      <c r="AE16" s="18">
        <v>0.15681030040892749</v>
      </c>
      <c r="AG16" s="18">
        <v>0.2231199001664024</v>
      </c>
      <c r="AH16" s="18">
        <v>0.24415642889601169</v>
      </c>
    </row>
    <row r="17" spans="2:34" ht="46" customHeight="1" x14ac:dyDescent="0.35">
      <c r="B17" s="20" t="s">
        <v>193</v>
      </c>
      <c r="C17" s="18">
        <v>0.1423171570539101</v>
      </c>
      <c r="D17" s="18">
        <v>0.12441521929096511</v>
      </c>
      <c r="E17" s="18">
        <v>0.1590977887860654</v>
      </c>
      <c r="G17" s="18">
        <v>0.1656147630191068</v>
      </c>
      <c r="H17" s="18">
        <v>8.0275164694872184E-2</v>
      </c>
      <c r="J17" s="18">
        <v>0.1884895534303824</v>
      </c>
      <c r="K17" s="18">
        <v>8.2704810954993796E-2</v>
      </c>
      <c r="L17" s="18">
        <v>0.10406494533715691</v>
      </c>
      <c r="M17" s="18">
        <v>8.8849291399900776E-2</v>
      </c>
      <c r="N17" s="18">
        <v>0.13610381135203181</v>
      </c>
      <c r="O17" s="18">
        <v>7.1959772403572625E-2</v>
      </c>
      <c r="P17" s="18">
        <v>0.22392382027620769</v>
      </c>
      <c r="Q17" s="18">
        <v>0.2096884501628716</v>
      </c>
      <c r="R17" s="18">
        <v>0.15562177908498351</v>
      </c>
      <c r="S17" s="18">
        <v>4.9816826324624391E-2</v>
      </c>
      <c r="T17" s="18">
        <v>0.1010665752493031</v>
      </c>
      <c r="U17" s="18">
        <v>0.40000000000000008</v>
      </c>
      <c r="W17" s="18">
        <v>0.23019450328184729</v>
      </c>
      <c r="X17" s="18">
        <v>0.10143173296480899</v>
      </c>
      <c r="Y17" s="18">
        <v>0.1133036338271297</v>
      </c>
      <c r="Z17" s="18">
        <v>2.5044225388547819E-2</v>
      </c>
      <c r="AA17" s="18">
        <v>3.8503575478674029E-2</v>
      </c>
      <c r="AB17" s="18">
        <v>5.2255413466353692E-2</v>
      </c>
      <c r="AC17" s="18">
        <v>3.5688519852694708E-2</v>
      </c>
      <c r="AD17" s="18">
        <v>0</v>
      </c>
      <c r="AE17" s="18">
        <v>5.6738404456244632E-2</v>
      </c>
      <c r="AG17" s="18">
        <v>0.14632427613309959</v>
      </c>
      <c r="AH17" s="18">
        <v>3.8809041587053221E-2</v>
      </c>
    </row>
    <row r="18" spans="2:34" ht="19" customHeight="1" x14ac:dyDescent="0.35">
      <c r="B18" s="20" t="s">
        <v>66</v>
      </c>
      <c r="C18" s="18">
        <v>6.0474848006920497E-2</v>
      </c>
      <c r="D18" s="18">
        <v>6.1812292150026711E-2</v>
      </c>
      <c r="E18" s="18">
        <v>6.0000547275159938E-2</v>
      </c>
      <c r="G18" s="18">
        <v>8.0139523932419673E-2</v>
      </c>
      <c r="H18" s="18">
        <v>8.1074212706567055E-3</v>
      </c>
      <c r="J18" s="18">
        <v>6.6382853283110971E-2</v>
      </c>
      <c r="K18" s="18">
        <v>5.5136540636662533E-2</v>
      </c>
      <c r="L18" s="18">
        <v>6.9917952965741173E-2</v>
      </c>
      <c r="M18" s="18">
        <v>0.116563604319896</v>
      </c>
      <c r="N18" s="18">
        <v>0</v>
      </c>
      <c r="O18" s="18">
        <v>0.1027346094123639</v>
      </c>
      <c r="P18" s="18">
        <v>7.1949218421935274E-2</v>
      </c>
      <c r="Q18" s="18">
        <v>0</v>
      </c>
      <c r="R18" s="18">
        <v>3.6636717018254522E-2</v>
      </c>
      <c r="S18" s="18">
        <v>0</v>
      </c>
      <c r="T18" s="18">
        <v>6.3862010006699749E-2</v>
      </c>
      <c r="U18" s="18">
        <v>0</v>
      </c>
      <c r="W18" s="18">
        <v>9.5224348796918934E-2</v>
      </c>
      <c r="X18" s="18">
        <v>5.256020712163937E-2</v>
      </c>
      <c r="Y18" s="18">
        <v>5.2619221539876151E-2</v>
      </c>
      <c r="Z18" s="18">
        <v>2.5044225388547819E-2</v>
      </c>
      <c r="AA18" s="18">
        <v>0</v>
      </c>
      <c r="AB18" s="18">
        <v>0</v>
      </c>
      <c r="AC18" s="18">
        <v>0</v>
      </c>
      <c r="AD18" s="18">
        <v>0</v>
      </c>
      <c r="AE18" s="18">
        <v>0</v>
      </c>
      <c r="AG18" s="18">
        <v>6.2686579164027353E-2</v>
      </c>
      <c r="AH18" s="18">
        <v>0</v>
      </c>
    </row>
    <row r="20" spans="2:34" x14ac:dyDescent="0.35">
      <c r="B20" t="s">
        <v>380</v>
      </c>
    </row>
    <row r="21" spans="2:34" x14ac:dyDescent="0.35">
      <c r="B21" t="s">
        <v>11</v>
      </c>
    </row>
    <row r="23" spans="2:34" x14ac:dyDescent="0.35">
      <c r="B23"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J19"/>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9" t="s">
        <v>420</v>
      </c>
    </row>
    <row r="6" spans="2:10" ht="74.150000000000006" customHeight="1" x14ac:dyDescent="0.35">
      <c r="C6" s="21" t="s">
        <v>421</v>
      </c>
      <c r="D6" s="21" t="s">
        <v>422</v>
      </c>
      <c r="E6" s="21" t="s">
        <v>423</v>
      </c>
      <c r="F6" s="21" t="s">
        <v>424</v>
      </c>
      <c r="G6" s="21" t="s">
        <v>425</v>
      </c>
      <c r="H6" s="21" t="s">
        <v>426</v>
      </c>
      <c r="I6" s="21" t="s">
        <v>427</v>
      </c>
      <c r="J6" s="21" t="s">
        <v>428</v>
      </c>
    </row>
    <row r="7" spans="2:10" x14ac:dyDescent="0.35">
      <c r="B7" s="20" t="s">
        <v>173</v>
      </c>
      <c r="C7" s="18">
        <v>0.13891636962036291</v>
      </c>
      <c r="D7" s="18">
        <v>0.2066541860974653</v>
      </c>
      <c r="E7" s="18">
        <v>0.12890302107082899</v>
      </c>
      <c r="F7" s="18">
        <v>0.17103424234617201</v>
      </c>
      <c r="G7" s="18">
        <v>0.1661746658086905</v>
      </c>
      <c r="H7" s="18">
        <v>0.1679419135639785</v>
      </c>
      <c r="I7" s="18">
        <v>0.14897587947723309</v>
      </c>
      <c r="J7" s="18">
        <v>0.12587316358157741</v>
      </c>
    </row>
    <row r="8" spans="2:10" x14ac:dyDescent="0.35">
      <c r="B8" s="20" t="s">
        <v>174</v>
      </c>
      <c r="C8" s="18">
        <v>0.2445833571126898</v>
      </c>
      <c r="D8" s="18">
        <v>0.26781451061725459</v>
      </c>
      <c r="E8" s="18">
        <v>0.2343526688557383</v>
      </c>
      <c r="F8" s="18">
        <v>0.2558692807006695</v>
      </c>
      <c r="G8" s="18">
        <v>0.23933286933048359</v>
      </c>
      <c r="H8" s="18">
        <v>0.17839803331600959</v>
      </c>
      <c r="I8" s="18">
        <v>0.20411590221792961</v>
      </c>
      <c r="J8" s="18">
        <v>0.25180548591792778</v>
      </c>
    </row>
    <row r="9" spans="2:10" x14ac:dyDescent="0.35">
      <c r="B9" s="20" t="s">
        <v>176</v>
      </c>
      <c r="C9" s="18">
        <v>0.28807967800208573</v>
      </c>
      <c r="D9" s="18">
        <v>0.2020586059123701</v>
      </c>
      <c r="E9" s="18">
        <v>0.22331821962522849</v>
      </c>
      <c r="F9" s="18">
        <v>0.2357096668402654</v>
      </c>
      <c r="G9" s="18">
        <v>0.17527967377352319</v>
      </c>
      <c r="H9" s="18">
        <v>0.21230462834848721</v>
      </c>
      <c r="I9" s="18">
        <v>0.22181240010954631</v>
      </c>
      <c r="J9" s="18">
        <v>0.23928172827654781</v>
      </c>
    </row>
    <row r="10" spans="2:10" x14ac:dyDescent="0.35">
      <c r="B10" s="20" t="s">
        <v>177</v>
      </c>
      <c r="C10" s="18">
        <v>0.18665147485561609</v>
      </c>
      <c r="D10" s="18">
        <v>0.13936539646460919</v>
      </c>
      <c r="E10" s="18">
        <v>0.27828892375530639</v>
      </c>
      <c r="F10" s="18">
        <v>0.17553227233741131</v>
      </c>
      <c r="G10" s="18">
        <v>0.1613530552756067</v>
      </c>
      <c r="H10" s="18">
        <v>0.2765940847846256</v>
      </c>
      <c r="I10" s="18">
        <v>0.17460610153350431</v>
      </c>
      <c r="J10" s="18">
        <v>0.19492726703819191</v>
      </c>
    </row>
    <row r="11" spans="2:10" x14ac:dyDescent="0.35">
      <c r="B11" s="20" t="s">
        <v>66</v>
      </c>
      <c r="C11" s="18">
        <v>7.5970851467758616E-2</v>
      </c>
      <c r="D11" s="18">
        <v>8.374191243746533E-2</v>
      </c>
      <c r="E11" s="18">
        <v>6.6372347435248044E-2</v>
      </c>
      <c r="F11" s="18">
        <v>7.190252781327966E-2</v>
      </c>
      <c r="G11" s="18">
        <v>9.2169958454886902E-2</v>
      </c>
      <c r="H11" s="18">
        <v>8.2379943215115534E-2</v>
      </c>
      <c r="I11" s="18">
        <v>0.1116760071194384</v>
      </c>
      <c r="J11" s="18">
        <v>7.8467274928693195E-2</v>
      </c>
    </row>
    <row r="12" spans="2:10" x14ac:dyDescent="0.35">
      <c r="B12" s="20" t="s">
        <v>65</v>
      </c>
      <c r="C12" s="18">
        <v>6.5798268941487062E-2</v>
      </c>
      <c r="D12" s="18">
        <v>0.10036538847083561</v>
      </c>
      <c r="E12" s="18">
        <v>6.8764819257649823E-2</v>
      </c>
      <c r="F12" s="18">
        <v>8.9952009962202192E-2</v>
      </c>
      <c r="G12" s="18">
        <v>0.1656897773568092</v>
      </c>
      <c r="H12" s="18">
        <v>8.2381396771783549E-2</v>
      </c>
      <c r="I12" s="18">
        <v>0.13881370954234831</v>
      </c>
      <c r="J12" s="18">
        <v>0.10964508025706191</v>
      </c>
    </row>
    <row r="15" spans="2:10" x14ac:dyDescent="0.35">
      <c r="B15" t="s">
        <v>380</v>
      </c>
    </row>
    <row r="16" spans="2:10" x14ac:dyDescent="0.35">
      <c r="B16" t="s">
        <v>11</v>
      </c>
    </row>
    <row r="19" spans="2:2" x14ac:dyDescent="0.35">
      <c r="B19" t="str">
        <f>HYPERLINK("#Contents!A1", "Return to Contents")</f>
        <v>Return to Contents</v>
      </c>
    </row>
  </sheetData>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194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173</v>
      </c>
      <c r="C9" s="18">
        <v>0.13891636962036291</v>
      </c>
      <c r="D9" s="18">
        <v>0.13329343264875879</v>
      </c>
      <c r="E9" s="18">
        <v>0.14739931917807081</v>
      </c>
      <c r="G9" s="18">
        <v>0.1146911167408991</v>
      </c>
      <c r="H9" s="18">
        <v>0.20342870433358179</v>
      </c>
      <c r="J9" s="18">
        <v>0.17089563023977911</v>
      </c>
      <c r="K9" s="18">
        <v>0.1254915611393731</v>
      </c>
      <c r="L9" s="18">
        <v>0.17671572488101239</v>
      </c>
      <c r="M9" s="18">
        <v>0.14061088265423011</v>
      </c>
      <c r="N9" s="18">
        <v>0.19449312012095341</v>
      </c>
      <c r="O9" s="18">
        <v>0.14799313133678799</v>
      </c>
      <c r="P9" s="18">
        <v>0.15461791784232551</v>
      </c>
      <c r="Q9" s="18">
        <v>0.1025821357444637</v>
      </c>
      <c r="R9" s="18">
        <v>4.8427804676488793E-2</v>
      </c>
      <c r="S9" s="18">
        <v>0.23217404106272541</v>
      </c>
      <c r="T9" s="18">
        <v>7.1771316639814328E-2</v>
      </c>
      <c r="U9" s="18">
        <v>0.11102014983619091</v>
      </c>
      <c r="W9" s="18">
        <v>0.1160469327915057</v>
      </c>
      <c r="X9" s="18">
        <v>8.6093531582101479E-2</v>
      </c>
      <c r="Y9" s="18">
        <v>0.16915872024590961</v>
      </c>
      <c r="Z9" s="18">
        <v>0.22945165792081229</v>
      </c>
      <c r="AA9" s="18">
        <v>0.1550807628678246</v>
      </c>
      <c r="AB9" s="18">
        <v>0.16073630540798239</v>
      </c>
      <c r="AC9" s="18">
        <v>0.14069767370995881</v>
      </c>
      <c r="AD9" s="18">
        <v>0.46642220072367019</v>
      </c>
      <c r="AE9" s="18">
        <v>0.17756233871102611</v>
      </c>
      <c r="AG9" s="18">
        <v>0.1339174291482729</v>
      </c>
      <c r="AH9" s="18">
        <v>0.26884219287688033</v>
      </c>
    </row>
    <row r="10" spans="2:36" ht="19" customHeight="1" x14ac:dyDescent="0.35">
      <c r="B10" s="20" t="s">
        <v>174</v>
      </c>
      <c r="C10" s="18">
        <v>0.2445833571126898</v>
      </c>
      <c r="D10" s="18">
        <v>0.26830102933177902</v>
      </c>
      <c r="E10" s="18">
        <v>0.21803346851965119</v>
      </c>
      <c r="G10" s="18">
        <v>0.22930010206244719</v>
      </c>
      <c r="H10" s="18">
        <v>0.28528297210595838</v>
      </c>
      <c r="J10" s="18">
        <v>0.21230860346015831</v>
      </c>
      <c r="K10" s="18">
        <v>0.3494037778578884</v>
      </c>
      <c r="L10" s="18">
        <v>0.30361591847910518</v>
      </c>
      <c r="M10" s="18">
        <v>0.231092950276961</v>
      </c>
      <c r="N10" s="18">
        <v>8.9732210015781952E-2</v>
      </c>
      <c r="O10" s="18">
        <v>0.22541764138398079</v>
      </c>
      <c r="P10" s="18">
        <v>0.1994277907276194</v>
      </c>
      <c r="Q10" s="18">
        <v>0.12115244713766091</v>
      </c>
      <c r="R10" s="18">
        <v>0.28084113371301739</v>
      </c>
      <c r="S10" s="18">
        <v>0.18281877568598351</v>
      </c>
      <c r="T10" s="18">
        <v>0.3540529442066232</v>
      </c>
      <c r="U10" s="18">
        <v>0.11102014983619091</v>
      </c>
      <c r="W10" s="18">
        <v>0.15165349522482899</v>
      </c>
      <c r="X10" s="18">
        <v>0.23863573753387879</v>
      </c>
      <c r="Y10" s="18">
        <v>0.28479855651904901</v>
      </c>
      <c r="Z10" s="18">
        <v>0.41892678797009741</v>
      </c>
      <c r="AA10" s="18">
        <v>0.38180504771314688</v>
      </c>
      <c r="AB10" s="18">
        <v>0.32893760606113492</v>
      </c>
      <c r="AC10" s="18">
        <v>0.31854796873189328</v>
      </c>
      <c r="AD10" s="18">
        <v>0.18620210267376491</v>
      </c>
      <c r="AE10" s="18">
        <v>0.5062220645259129</v>
      </c>
      <c r="AG10" s="18">
        <v>0.23709883893128439</v>
      </c>
      <c r="AH10" s="18">
        <v>0.40509560394916588</v>
      </c>
    </row>
    <row r="11" spans="2:36" ht="19" customHeight="1" x14ac:dyDescent="0.35">
      <c r="B11" s="20" t="s">
        <v>176</v>
      </c>
      <c r="C11" s="18">
        <v>0.28807967800208573</v>
      </c>
      <c r="D11" s="18">
        <v>0.27197983342516069</v>
      </c>
      <c r="E11" s="18">
        <v>0.3073937879195342</v>
      </c>
      <c r="G11" s="18">
        <v>0.29883749784330038</v>
      </c>
      <c r="H11" s="18">
        <v>0.25943138781357411</v>
      </c>
      <c r="J11" s="18">
        <v>0.28728781919986363</v>
      </c>
      <c r="K11" s="18">
        <v>0.24486892435867219</v>
      </c>
      <c r="L11" s="18">
        <v>0.21071428012948559</v>
      </c>
      <c r="M11" s="18">
        <v>0.37903790210251342</v>
      </c>
      <c r="N11" s="18">
        <v>0.43620975570369591</v>
      </c>
      <c r="O11" s="18">
        <v>0.35323382258057312</v>
      </c>
      <c r="P11" s="18">
        <v>0.2412510731007485</v>
      </c>
      <c r="Q11" s="18">
        <v>0.34102962256001862</v>
      </c>
      <c r="R11" s="18">
        <v>0.29242916458065588</v>
      </c>
      <c r="S11" s="18">
        <v>0.33180769371197422</v>
      </c>
      <c r="T11" s="18">
        <v>0.22058751015869649</v>
      </c>
      <c r="U11" s="18">
        <v>0.55591940065523626</v>
      </c>
      <c r="W11" s="18">
        <v>0.29572947991821158</v>
      </c>
      <c r="X11" s="18">
        <v>0.31538828622813181</v>
      </c>
      <c r="Y11" s="18">
        <v>0.33098516883226109</v>
      </c>
      <c r="Z11" s="18">
        <v>0.20015475773474589</v>
      </c>
      <c r="AA11" s="18">
        <v>0.20080693221486839</v>
      </c>
      <c r="AB11" s="18">
        <v>0.39787513158033272</v>
      </c>
      <c r="AC11" s="18">
        <v>0.31174358154539511</v>
      </c>
      <c r="AD11" s="18">
        <v>0.2166108411134009</v>
      </c>
      <c r="AE11" s="18">
        <v>6.0411967127390741E-2</v>
      </c>
      <c r="AG11" s="18">
        <v>0.29522755212186758</v>
      </c>
      <c r="AH11" s="18">
        <v>0.1097708858050211</v>
      </c>
    </row>
    <row r="12" spans="2:36" ht="19" customHeight="1" x14ac:dyDescent="0.35">
      <c r="B12" s="20" t="s">
        <v>177</v>
      </c>
      <c r="C12" s="18">
        <v>0.18665147485561609</v>
      </c>
      <c r="D12" s="18">
        <v>0.1748983873796072</v>
      </c>
      <c r="E12" s="18">
        <v>0.19908359658409769</v>
      </c>
      <c r="G12" s="18">
        <v>0.20089637602770349</v>
      </c>
      <c r="H12" s="18">
        <v>0.14871701708368251</v>
      </c>
      <c r="J12" s="18">
        <v>0.18377157644861861</v>
      </c>
      <c r="K12" s="18">
        <v>0.16996265537074121</v>
      </c>
      <c r="L12" s="18">
        <v>0.14815136694154621</v>
      </c>
      <c r="M12" s="18">
        <v>0.15490698349637441</v>
      </c>
      <c r="N12" s="18">
        <v>0.1859697973615296</v>
      </c>
      <c r="O12" s="18">
        <v>0.22402489325729719</v>
      </c>
      <c r="P12" s="18">
        <v>0.2167540072640666</v>
      </c>
      <c r="Q12" s="18">
        <v>0.24841557241516429</v>
      </c>
      <c r="R12" s="18">
        <v>0.1892343164773965</v>
      </c>
      <c r="S12" s="18">
        <v>0.1535658368900682</v>
      </c>
      <c r="T12" s="18">
        <v>0.1567286387355134</v>
      </c>
      <c r="U12" s="18">
        <v>0.22204029967238181</v>
      </c>
      <c r="W12" s="18">
        <v>0.22285680287913051</v>
      </c>
      <c r="X12" s="18">
        <v>0.19253955990366181</v>
      </c>
      <c r="Y12" s="18">
        <v>0.15087811419500219</v>
      </c>
      <c r="Z12" s="18">
        <v>0.15146679637434449</v>
      </c>
      <c r="AA12" s="18">
        <v>0.15831614702840829</v>
      </c>
      <c r="AB12" s="18">
        <v>0.11245095695055</v>
      </c>
      <c r="AC12" s="18">
        <v>0.10819663925373479</v>
      </c>
      <c r="AD12" s="18">
        <v>0.130764855489164</v>
      </c>
      <c r="AE12" s="18">
        <v>0.1990652251794254</v>
      </c>
      <c r="AG12" s="18">
        <v>0.1879999835142519</v>
      </c>
      <c r="AH12" s="18">
        <v>0.17748227578187961</v>
      </c>
    </row>
    <row r="13" spans="2:36" ht="19" customHeight="1" x14ac:dyDescent="0.35">
      <c r="B13" s="20" t="s">
        <v>66</v>
      </c>
      <c r="C13" s="18">
        <v>7.5970851467758616E-2</v>
      </c>
      <c r="D13" s="18">
        <v>9.3987432863438733E-2</v>
      </c>
      <c r="E13" s="18">
        <v>5.7390334395630148E-2</v>
      </c>
      <c r="G13" s="18">
        <v>7.7989890041681151E-2</v>
      </c>
      <c r="H13" s="18">
        <v>7.059411121543252E-2</v>
      </c>
      <c r="J13" s="18">
        <v>0.1308924421293326</v>
      </c>
      <c r="K13" s="18">
        <v>5.5136540636662533E-2</v>
      </c>
      <c r="L13" s="18">
        <v>9.3195329779807073E-2</v>
      </c>
      <c r="M13" s="18">
        <v>0</v>
      </c>
      <c r="N13" s="18">
        <v>9.3595116798038877E-2</v>
      </c>
      <c r="O13" s="18">
        <v>4.9330511441360622E-2</v>
      </c>
      <c r="P13" s="18">
        <v>8.3989839270369931E-2</v>
      </c>
      <c r="Q13" s="18">
        <v>0.1086960101541177</v>
      </c>
      <c r="R13" s="18">
        <v>9.2938332500822216E-2</v>
      </c>
      <c r="S13" s="18">
        <v>4.9816826324624391E-2</v>
      </c>
      <c r="T13" s="18">
        <v>7.1771316639814328E-2</v>
      </c>
      <c r="U13" s="18">
        <v>0</v>
      </c>
      <c r="W13" s="18">
        <v>0.1053823377060232</v>
      </c>
      <c r="X13" s="18">
        <v>9.6633148312508493E-2</v>
      </c>
      <c r="Y13" s="18">
        <v>4.9642824962086017E-2</v>
      </c>
      <c r="Z13" s="18">
        <v>0</v>
      </c>
      <c r="AA13" s="18">
        <v>3.1067852927644801E-2</v>
      </c>
      <c r="AB13" s="18">
        <v>0</v>
      </c>
      <c r="AC13" s="18">
        <v>0.12081413675901791</v>
      </c>
      <c r="AD13" s="18">
        <v>0</v>
      </c>
      <c r="AE13" s="18">
        <v>0</v>
      </c>
      <c r="AG13" s="18">
        <v>7.8749313998229972E-2</v>
      </c>
      <c r="AH13" s="18">
        <v>0</v>
      </c>
    </row>
    <row r="14" spans="2:36" ht="19" customHeight="1" x14ac:dyDescent="0.35">
      <c r="B14" s="20" t="s">
        <v>65</v>
      </c>
      <c r="C14" s="18">
        <v>6.5798268941487062E-2</v>
      </c>
      <c r="D14" s="18">
        <v>5.7539884351255503E-2</v>
      </c>
      <c r="E14" s="18">
        <v>7.0699493403016012E-2</v>
      </c>
      <c r="G14" s="18">
        <v>7.8285017283968722E-2</v>
      </c>
      <c r="H14" s="18">
        <v>3.2545807447770692E-2</v>
      </c>
      <c r="J14" s="18">
        <v>1.48439285222478E-2</v>
      </c>
      <c r="K14" s="18">
        <v>5.5136540636662533E-2</v>
      </c>
      <c r="L14" s="18">
        <v>6.7607379789043284E-2</v>
      </c>
      <c r="M14" s="18">
        <v>9.435128146992082E-2</v>
      </c>
      <c r="N14" s="18">
        <v>0</v>
      </c>
      <c r="O14" s="18">
        <v>0</v>
      </c>
      <c r="P14" s="18">
        <v>0.1039593717948701</v>
      </c>
      <c r="Q14" s="18">
        <v>7.8124211988574249E-2</v>
      </c>
      <c r="R14" s="18">
        <v>9.6129248051619015E-2</v>
      </c>
      <c r="S14" s="18">
        <v>4.9816826324624391E-2</v>
      </c>
      <c r="T14" s="18">
        <v>0.12508827361953839</v>
      </c>
      <c r="U14" s="18">
        <v>0</v>
      </c>
      <c r="W14" s="18">
        <v>0.10833095148029991</v>
      </c>
      <c r="X14" s="18">
        <v>7.0709736439717799E-2</v>
      </c>
      <c r="Y14" s="18">
        <v>1.4536615245692131E-2</v>
      </c>
      <c r="Z14" s="18">
        <v>0</v>
      </c>
      <c r="AA14" s="18">
        <v>7.2923257248107096E-2</v>
      </c>
      <c r="AB14" s="18">
        <v>0</v>
      </c>
      <c r="AC14" s="18">
        <v>0</v>
      </c>
      <c r="AD14" s="18">
        <v>0</v>
      </c>
      <c r="AE14" s="18">
        <v>5.6738404456244632E-2</v>
      </c>
      <c r="AG14" s="18">
        <v>6.7006882286093292E-2</v>
      </c>
      <c r="AH14" s="18">
        <v>3.8809041587053221E-2</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195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173</v>
      </c>
      <c r="C9" s="18">
        <v>0.2066541860974653</v>
      </c>
      <c r="D9" s="18">
        <v>0.2134234154162174</v>
      </c>
      <c r="E9" s="18">
        <v>0.2026126251658634</v>
      </c>
      <c r="G9" s="18">
        <v>0.16994932587329559</v>
      </c>
      <c r="H9" s="18">
        <v>0.3043999656839762</v>
      </c>
      <c r="J9" s="18">
        <v>0.1913355894107355</v>
      </c>
      <c r="K9" s="18">
        <v>0.25279072174999712</v>
      </c>
      <c r="L9" s="18">
        <v>0.23496245788675391</v>
      </c>
      <c r="M9" s="18">
        <v>0.10352174431713029</v>
      </c>
      <c r="N9" s="18">
        <v>0.19491907718372309</v>
      </c>
      <c r="O9" s="18">
        <v>0.141883550048677</v>
      </c>
      <c r="P9" s="18">
        <v>0.24068799562659959</v>
      </c>
      <c r="Q9" s="18">
        <v>0.16213763447474649</v>
      </c>
      <c r="R9" s="18">
        <v>0.16859267077344839</v>
      </c>
      <c r="S9" s="18">
        <v>0.27787873498422122</v>
      </c>
      <c r="T9" s="18">
        <v>0.32212193920327342</v>
      </c>
      <c r="U9" s="18">
        <v>0.11102014983619091</v>
      </c>
      <c r="W9" s="18">
        <v>0.12407059211024241</v>
      </c>
      <c r="X9" s="18">
        <v>0.149190222748668</v>
      </c>
      <c r="Y9" s="18">
        <v>0.33455930798538619</v>
      </c>
      <c r="Z9" s="18">
        <v>0.31565870810953722</v>
      </c>
      <c r="AA9" s="18">
        <v>0.21905939856882539</v>
      </c>
      <c r="AB9" s="18">
        <v>0.15923106760442579</v>
      </c>
      <c r="AC9" s="18">
        <v>0.325168136305378</v>
      </c>
      <c r="AD9" s="18">
        <v>0.34360896334371038</v>
      </c>
      <c r="AE9" s="18">
        <v>0.52330054015686533</v>
      </c>
      <c r="AG9" s="18">
        <v>0.19410484886098689</v>
      </c>
      <c r="AH9" s="18">
        <v>0.46651791618116351</v>
      </c>
    </row>
    <row r="10" spans="2:36" ht="19" customHeight="1" x14ac:dyDescent="0.35">
      <c r="B10" s="20" t="s">
        <v>174</v>
      </c>
      <c r="C10" s="18">
        <v>0.26781451061725459</v>
      </c>
      <c r="D10" s="18">
        <v>0.30863634392910722</v>
      </c>
      <c r="E10" s="18">
        <v>0.22412942149709539</v>
      </c>
      <c r="G10" s="18">
        <v>0.25271673945240908</v>
      </c>
      <c r="H10" s="18">
        <v>0.30802017830032657</v>
      </c>
      <c r="J10" s="18">
        <v>0.29929036771073558</v>
      </c>
      <c r="K10" s="18">
        <v>0.27652220336639771</v>
      </c>
      <c r="L10" s="18">
        <v>0.23818335300028801</v>
      </c>
      <c r="M10" s="18">
        <v>0.32727918723124072</v>
      </c>
      <c r="N10" s="18">
        <v>0.28686780068444412</v>
      </c>
      <c r="O10" s="18">
        <v>0.33426183208445559</v>
      </c>
      <c r="P10" s="18">
        <v>0.26344809747348918</v>
      </c>
      <c r="Q10" s="18">
        <v>0.24637814699024829</v>
      </c>
      <c r="R10" s="18">
        <v>0.30689084990638571</v>
      </c>
      <c r="S10" s="18">
        <v>0.23674773441373639</v>
      </c>
      <c r="T10" s="18">
        <v>0.18836586526797169</v>
      </c>
      <c r="U10" s="18">
        <v>8.8979850163809091E-2</v>
      </c>
      <c r="W10" s="18">
        <v>0.21290513904175709</v>
      </c>
      <c r="X10" s="18">
        <v>0.29373958908393483</v>
      </c>
      <c r="Y10" s="18">
        <v>0.24672142901126121</v>
      </c>
      <c r="Z10" s="18">
        <v>0.35176735645495172</v>
      </c>
      <c r="AA10" s="18">
        <v>0.32547514172265368</v>
      </c>
      <c r="AB10" s="18">
        <v>0.53875175026933719</v>
      </c>
      <c r="AC10" s="18">
        <v>0.36247474870725782</v>
      </c>
      <c r="AD10" s="18">
        <v>0.40281294378716581</v>
      </c>
      <c r="AE10" s="18">
        <v>0.30263357936645108</v>
      </c>
      <c r="AG10" s="18">
        <v>0.26729162020683639</v>
      </c>
      <c r="AH10" s="18">
        <v>0.33429030630330242</v>
      </c>
    </row>
    <row r="11" spans="2:36" ht="19" customHeight="1" x14ac:dyDescent="0.35">
      <c r="B11" s="20" t="s">
        <v>176</v>
      </c>
      <c r="C11" s="18">
        <v>0.2020586059123701</v>
      </c>
      <c r="D11" s="18">
        <v>0.18764510099009829</v>
      </c>
      <c r="E11" s="18">
        <v>0.21319797275233701</v>
      </c>
      <c r="G11" s="18">
        <v>0.209459966353958</v>
      </c>
      <c r="H11" s="18">
        <v>0.1823486344822817</v>
      </c>
      <c r="J11" s="18">
        <v>0.14067339488133851</v>
      </c>
      <c r="K11" s="18">
        <v>0.25241653657956509</v>
      </c>
      <c r="L11" s="18">
        <v>0.23663972784441401</v>
      </c>
      <c r="M11" s="18">
        <v>0.15895255346548701</v>
      </c>
      <c r="N11" s="18">
        <v>0.13652976841480141</v>
      </c>
      <c r="O11" s="18">
        <v>0.2443896318800983</v>
      </c>
      <c r="P11" s="18">
        <v>0.17326631051684599</v>
      </c>
      <c r="Q11" s="18">
        <v>0.25883055972161217</v>
      </c>
      <c r="R11" s="18">
        <v>0.17663501806472379</v>
      </c>
      <c r="S11" s="18">
        <v>0.2198344183402732</v>
      </c>
      <c r="T11" s="18">
        <v>0.15701927862288831</v>
      </c>
      <c r="U11" s="18">
        <v>0.17795970032761821</v>
      </c>
      <c r="W11" s="18">
        <v>0.22878146257102169</v>
      </c>
      <c r="X11" s="18">
        <v>0.22563710688539029</v>
      </c>
      <c r="Y11" s="18">
        <v>0.17975045073345611</v>
      </c>
      <c r="Z11" s="18">
        <v>0.15523824470758321</v>
      </c>
      <c r="AA11" s="18">
        <v>0.1781757821931757</v>
      </c>
      <c r="AB11" s="18">
        <v>0.19353629018460819</v>
      </c>
      <c r="AC11" s="18">
        <v>0.1546891271649902</v>
      </c>
      <c r="AD11" s="18">
        <v>0.12281323737995981</v>
      </c>
      <c r="AE11" s="18">
        <v>6.0411967127390741E-2</v>
      </c>
      <c r="AG11" s="18">
        <v>0.20697527086791309</v>
      </c>
      <c r="AH11" s="18">
        <v>8.0130798289088215E-2</v>
      </c>
    </row>
    <row r="12" spans="2:36" ht="19" customHeight="1" x14ac:dyDescent="0.35">
      <c r="B12" s="20" t="s">
        <v>177</v>
      </c>
      <c r="C12" s="18">
        <v>0.13936539646460919</v>
      </c>
      <c r="D12" s="18">
        <v>0.1194197241815925</v>
      </c>
      <c r="E12" s="18">
        <v>0.1636235718878436</v>
      </c>
      <c r="G12" s="18">
        <v>0.15778244788454149</v>
      </c>
      <c r="H12" s="18">
        <v>9.0320418831354263E-2</v>
      </c>
      <c r="J12" s="18">
        <v>0.17195840746321339</v>
      </c>
      <c r="K12" s="18">
        <v>5.2860916394052347E-2</v>
      </c>
      <c r="L12" s="18">
        <v>0.1030522911168856</v>
      </c>
      <c r="M12" s="18">
        <v>0.22154395204630001</v>
      </c>
      <c r="N12" s="18">
        <v>0.19449312012095341</v>
      </c>
      <c r="O12" s="18">
        <v>0.1355454411796235</v>
      </c>
      <c r="P12" s="18">
        <v>0.13993398100583779</v>
      </c>
      <c r="Q12" s="18">
        <v>0.1211508490027552</v>
      </c>
      <c r="R12" s="18">
        <v>0.11747297225380821</v>
      </c>
      <c r="S12" s="18">
        <v>0.17001759201564889</v>
      </c>
      <c r="T12" s="18">
        <v>0.1037023216431642</v>
      </c>
      <c r="U12" s="18">
        <v>0.53306044950857279</v>
      </c>
      <c r="W12" s="18">
        <v>0.15911128332379471</v>
      </c>
      <c r="X12" s="18">
        <v>0.16482457135923939</v>
      </c>
      <c r="Y12" s="18">
        <v>0.14261249714392479</v>
      </c>
      <c r="Z12" s="18">
        <v>5.2257082411412518E-2</v>
      </c>
      <c r="AA12" s="18">
        <v>0.1732985673395934</v>
      </c>
      <c r="AB12" s="18">
        <v>5.6225478475275023E-2</v>
      </c>
      <c r="AC12" s="18">
        <v>7.6143831361931438E-2</v>
      </c>
      <c r="AD12" s="18">
        <v>0.130764855489164</v>
      </c>
      <c r="AE12" s="18">
        <v>5.6915508893047952E-2</v>
      </c>
      <c r="AG12" s="18">
        <v>0.1419854598283076</v>
      </c>
      <c r="AH12" s="18">
        <v>8.0251937639392867E-2</v>
      </c>
    </row>
    <row r="13" spans="2:36" ht="19" customHeight="1" x14ac:dyDescent="0.35">
      <c r="B13" s="20" t="s">
        <v>66</v>
      </c>
      <c r="C13" s="18">
        <v>8.374191243746533E-2</v>
      </c>
      <c r="D13" s="18">
        <v>8.2237946380620111E-2</v>
      </c>
      <c r="E13" s="18">
        <v>8.6779705720833641E-2</v>
      </c>
      <c r="G13" s="18">
        <v>9.0311295415186787E-2</v>
      </c>
      <c r="H13" s="18">
        <v>6.6247513694682375E-2</v>
      </c>
      <c r="J13" s="18">
        <v>0.1308924421293326</v>
      </c>
      <c r="K13" s="18">
        <v>0.11027308127332509</v>
      </c>
      <c r="L13" s="18">
        <v>8.6949298318213977E-2</v>
      </c>
      <c r="M13" s="18">
        <v>6.6636968549925582E-2</v>
      </c>
      <c r="N13" s="18">
        <v>9.3595116798038877E-2</v>
      </c>
      <c r="O13" s="18">
        <v>9.4589033365784655E-2</v>
      </c>
      <c r="P13" s="18">
        <v>4.8015230059402288E-2</v>
      </c>
      <c r="Q13" s="18">
        <v>7.7899548076518249E-2</v>
      </c>
      <c r="R13" s="18">
        <v>0.11596088244088749</v>
      </c>
      <c r="S13" s="18">
        <v>4.5704693921495863E-2</v>
      </c>
      <c r="T13" s="18">
        <v>7.1771316639814328E-2</v>
      </c>
      <c r="U13" s="18">
        <v>0</v>
      </c>
      <c r="W13" s="18">
        <v>0.1205825042761655</v>
      </c>
      <c r="X13" s="18">
        <v>5.9485100107732128E-2</v>
      </c>
      <c r="Y13" s="18">
        <v>4.2892595646013297E-2</v>
      </c>
      <c r="Z13" s="18">
        <v>9.9209713962932017E-2</v>
      </c>
      <c r="AA13" s="18">
        <v>3.1067852927644801E-2</v>
      </c>
      <c r="AB13" s="18">
        <v>5.2255413466353692E-2</v>
      </c>
      <c r="AC13" s="18">
        <v>8.1524156460442629E-2</v>
      </c>
      <c r="AD13" s="18">
        <v>0</v>
      </c>
      <c r="AE13" s="18">
        <v>0</v>
      </c>
      <c r="AG13" s="18">
        <v>8.6804583994282813E-2</v>
      </c>
      <c r="AH13" s="18">
        <v>0</v>
      </c>
    </row>
    <row r="14" spans="2:36" ht="19" customHeight="1" x14ac:dyDescent="0.35">
      <c r="B14" s="20" t="s">
        <v>65</v>
      </c>
      <c r="C14" s="18">
        <v>0.10036538847083561</v>
      </c>
      <c r="D14" s="18">
        <v>8.8637469102364419E-2</v>
      </c>
      <c r="E14" s="18">
        <v>0.1096567029760271</v>
      </c>
      <c r="G14" s="18">
        <v>0.1197802250206092</v>
      </c>
      <c r="H14" s="18">
        <v>4.8663289007378922E-2</v>
      </c>
      <c r="J14" s="18">
        <v>6.5849798404644416E-2</v>
      </c>
      <c r="K14" s="18">
        <v>5.5136540636662533E-2</v>
      </c>
      <c r="L14" s="18">
        <v>0.1002128718334442</v>
      </c>
      <c r="M14" s="18">
        <v>0.122065594389916</v>
      </c>
      <c r="N14" s="18">
        <v>9.3595116798038877E-2</v>
      </c>
      <c r="O14" s="18">
        <v>4.9330511441360622E-2</v>
      </c>
      <c r="P14" s="18">
        <v>0.1346483853178253</v>
      </c>
      <c r="Q14" s="18">
        <v>0.1336032617341191</v>
      </c>
      <c r="R14" s="18">
        <v>0.1144476065607463</v>
      </c>
      <c r="S14" s="18">
        <v>4.9816826324624391E-2</v>
      </c>
      <c r="T14" s="18">
        <v>0.15701927862288831</v>
      </c>
      <c r="U14" s="18">
        <v>8.8979850163809091E-2</v>
      </c>
      <c r="W14" s="18">
        <v>0.15454901867701881</v>
      </c>
      <c r="X14" s="18">
        <v>0.1071234098150354</v>
      </c>
      <c r="Y14" s="18">
        <v>5.3463719479958399E-2</v>
      </c>
      <c r="Z14" s="18">
        <v>2.586889435358352E-2</v>
      </c>
      <c r="AA14" s="18">
        <v>7.2923257248107096E-2</v>
      </c>
      <c r="AB14" s="18">
        <v>0</v>
      </c>
      <c r="AC14" s="18">
        <v>0</v>
      </c>
      <c r="AD14" s="18">
        <v>0</v>
      </c>
      <c r="AE14" s="18">
        <v>5.6738404456244632E-2</v>
      </c>
      <c r="AG14" s="18">
        <v>0.10283821624167321</v>
      </c>
      <c r="AH14" s="18">
        <v>3.8809041587053221E-2</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196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173</v>
      </c>
      <c r="C9" s="18">
        <v>0.12890302107082899</v>
      </c>
      <c r="D9" s="18">
        <v>0.12368049571645411</v>
      </c>
      <c r="E9" s="18">
        <v>0.13677989840862109</v>
      </c>
      <c r="G9" s="18">
        <v>0.10410285762511361</v>
      </c>
      <c r="H9" s="18">
        <v>0.19494635416267131</v>
      </c>
      <c r="J9" s="18">
        <v>0.14707991274350199</v>
      </c>
      <c r="K9" s="18">
        <v>0.15605619519337699</v>
      </c>
      <c r="L9" s="18">
        <v>0.16925636718774689</v>
      </c>
      <c r="M9" s="18">
        <v>6.8269744772755686E-2</v>
      </c>
      <c r="N9" s="18">
        <v>0.11942871796532439</v>
      </c>
      <c r="O9" s="18">
        <v>8.9872200204357322E-2</v>
      </c>
      <c r="P9" s="18">
        <v>0.1173221687813782</v>
      </c>
      <c r="Q9" s="18">
        <v>7.8124211988574249E-2</v>
      </c>
      <c r="R9" s="18">
        <v>0.15361066756441741</v>
      </c>
      <c r="S9" s="18">
        <v>0.17001759201564889</v>
      </c>
      <c r="T9" s="18">
        <v>0.1229203810209511</v>
      </c>
      <c r="U9" s="18">
        <v>0.11102014983619091</v>
      </c>
      <c r="W9" s="18">
        <v>8.551455288731924E-2</v>
      </c>
      <c r="X9" s="18">
        <v>2.9140902252146599E-2</v>
      </c>
      <c r="Y9" s="18">
        <v>0.1684268481355973</v>
      </c>
      <c r="Z9" s="18">
        <v>0.30541193804932137</v>
      </c>
      <c r="AA9" s="18">
        <v>0.22229478272940911</v>
      </c>
      <c r="AB9" s="18">
        <v>9.982801446301702E-2</v>
      </c>
      <c r="AC9" s="18">
        <v>0.25985154508568359</v>
      </c>
      <c r="AD9" s="18">
        <v>0.30901534005372472</v>
      </c>
      <c r="AE9" s="18">
        <v>0.17044408278578399</v>
      </c>
      <c r="AG9" s="18">
        <v>0.12307858694331129</v>
      </c>
      <c r="AH9" s="18">
        <v>0.21423266617312581</v>
      </c>
    </row>
    <row r="10" spans="2:36" ht="19" customHeight="1" x14ac:dyDescent="0.35">
      <c r="B10" s="20" t="s">
        <v>174</v>
      </c>
      <c r="C10" s="18">
        <v>0.2343526688557383</v>
      </c>
      <c r="D10" s="18">
        <v>0.27546984509435413</v>
      </c>
      <c r="E10" s="18">
        <v>0.19295479401060839</v>
      </c>
      <c r="G10" s="18">
        <v>0.20561299643411951</v>
      </c>
      <c r="H10" s="18">
        <v>0.31088699343170428</v>
      </c>
      <c r="J10" s="18">
        <v>0.15417843728064201</v>
      </c>
      <c r="K10" s="18">
        <v>0.25350518153328683</v>
      </c>
      <c r="L10" s="18">
        <v>0.26580638907119808</v>
      </c>
      <c r="M10" s="18">
        <v>0.31627158559130608</v>
      </c>
      <c r="N10" s="18">
        <v>0.1519844255669606</v>
      </c>
      <c r="O10" s="18">
        <v>0.33897866524588288</v>
      </c>
      <c r="P10" s="18">
        <v>0.12204468699524169</v>
      </c>
      <c r="Q10" s="18">
        <v>0.2033515099760673</v>
      </c>
      <c r="R10" s="18">
        <v>0.21229498784334341</v>
      </c>
      <c r="S10" s="18">
        <v>0.24908735713618849</v>
      </c>
      <c r="T10" s="18">
        <v>0.34010844506808979</v>
      </c>
      <c r="U10" s="18">
        <v>0.22204029967238181</v>
      </c>
      <c r="W10" s="18">
        <v>0.14346688956095341</v>
      </c>
      <c r="X10" s="18">
        <v>0.30212896961907082</v>
      </c>
      <c r="Y10" s="18">
        <v>0.31171638492021231</v>
      </c>
      <c r="Z10" s="18">
        <v>0.24293502439166781</v>
      </c>
      <c r="AA10" s="18">
        <v>0.28454693326590319</v>
      </c>
      <c r="AB10" s="18">
        <v>0.49117914927267381</v>
      </c>
      <c r="AC10" s="18">
        <v>0.23677584756345041</v>
      </c>
      <c r="AD10" s="18">
        <v>0.1269981222303096</v>
      </c>
      <c r="AE10" s="18">
        <v>0.46656213570062061</v>
      </c>
      <c r="AG10" s="18">
        <v>0.2300534305552725</v>
      </c>
      <c r="AH10" s="18">
        <v>0.35925974549112399</v>
      </c>
    </row>
    <row r="11" spans="2:36" ht="19" customHeight="1" x14ac:dyDescent="0.35">
      <c r="B11" s="20" t="s">
        <v>176</v>
      </c>
      <c r="C11" s="18">
        <v>0.22331821962522849</v>
      </c>
      <c r="D11" s="18">
        <v>0.2285850671156735</v>
      </c>
      <c r="E11" s="18">
        <v>0.21761834709839589</v>
      </c>
      <c r="G11" s="18">
        <v>0.22927032001456649</v>
      </c>
      <c r="H11" s="18">
        <v>0.20746765680657711</v>
      </c>
      <c r="J11" s="18">
        <v>0.21602803713847879</v>
      </c>
      <c r="K11" s="18">
        <v>0.25506634599260741</v>
      </c>
      <c r="L11" s="18">
        <v>0.24134669672135331</v>
      </c>
      <c r="M11" s="18">
        <v>0.2145833585670063</v>
      </c>
      <c r="N11" s="18">
        <v>0.24129067851997291</v>
      </c>
      <c r="O11" s="18">
        <v>0.21157880011283881</v>
      </c>
      <c r="P11" s="18">
        <v>0.26650881078296518</v>
      </c>
      <c r="Q11" s="18">
        <v>0.14990988565543861</v>
      </c>
      <c r="R11" s="18">
        <v>0.1796603837577857</v>
      </c>
      <c r="S11" s="18">
        <v>0.42321708155496579</v>
      </c>
      <c r="T11" s="18">
        <v>3.9840311636464447E-2</v>
      </c>
      <c r="U11" s="18">
        <v>0.37795970032761822</v>
      </c>
      <c r="W11" s="18">
        <v>0.22349816274982931</v>
      </c>
      <c r="X11" s="18">
        <v>0.25504373933567548</v>
      </c>
      <c r="Y11" s="18">
        <v>0.19317057492317041</v>
      </c>
      <c r="Z11" s="18">
        <v>0.21930625817613139</v>
      </c>
      <c r="AA11" s="18">
        <v>0.2499174838506501</v>
      </c>
      <c r="AB11" s="18">
        <v>0.19353629018460819</v>
      </c>
      <c r="AC11" s="18">
        <v>0.21176683172092459</v>
      </c>
      <c r="AD11" s="18">
        <v>0.56398653771596563</v>
      </c>
      <c r="AE11" s="18">
        <v>0.1000718959526829</v>
      </c>
      <c r="AG11" s="18">
        <v>0.22387233459972011</v>
      </c>
      <c r="AH11" s="18">
        <v>0.24666914401099349</v>
      </c>
    </row>
    <row r="12" spans="2:36" ht="19" customHeight="1" x14ac:dyDescent="0.35">
      <c r="B12" s="20" t="s">
        <v>177</v>
      </c>
      <c r="C12" s="18">
        <v>0.27828892375530639</v>
      </c>
      <c r="D12" s="18">
        <v>0.22887980011472009</v>
      </c>
      <c r="E12" s="18">
        <v>0.32963556158187279</v>
      </c>
      <c r="G12" s="18">
        <v>0.30645274274112178</v>
      </c>
      <c r="H12" s="18">
        <v>0.2032881084385065</v>
      </c>
      <c r="J12" s="18">
        <v>0.33191426641555488</v>
      </c>
      <c r="K12" s="18">
        <v>0.22509919600740369</v>
      </c>
      <c r="L12" s="18">
        <v>0.18692010963814351</v>
      </c>
      <c r="M12" s="18">
        <v>0.27880971667901572</v>
      </c>
      <c r="N12" s="18">
        <v>0.39370106114970299</v>
      </c>
      <c r="O12" s="18">
        <v>0.26294530631266771</v>
      </c>
      <c r="P12" s="18">
        <v>0.34256712890756552</v>
      </c>
      <c r="Q12" s="18">
        <v>0.35711158256928199</v>
      </c>
      <c r="R12" s="18">
        <v>0.25915009903815339</v>
      </c>
      <c r="S12" s="18">
        <v>0.1078611429685724</v>
      </c>
      <c r="T12" s="18">
        <v>0.37204258865495637</v>
      </c>
      <c r="U12" s="18">
        <v>0.28897985016380912</v>
      </c>
      <c r="W12" s="18">
        <v>0.35702976456643631</v>
      </c>
      <c r="X12" s="18">
        <v>0.27049718373983239</v>
      </c>
      <c r="Y12" s="18">
        <v>0.2402301979007935</v>
      </c>
      <c r="Z12" s="18">
        <v>0.19022127751363191</v>
      </c>
      <c r="AA12" s="18">
        <v>0.17031754290593051</v>
      </c>
      <c r="AB12" s="18">
        <v>0.21545654607970091</v>
      </c>
      <c r="AC12" s="18">
        <v>0.1696263076602619</v>
      </c>
      <c r="AD12" s="18">
        <v>0</v>
      </c>
      <c r="AE12" s="18">
        <v>0.11732747602043871</v>
      </c>
      <c r="AG12" s="18">
        <v>0.28598980176989669</v>
      </c>
      <c r="AH12" s="18">
        <v>8.0251937639392867E-2</v>
      </c>
    </row>
    <row r="13" spans="2:36" ht="19" customHeight="1" x14ac:dyDescent="0.35">
      <c r="B13" s="20" t="s">
        <v>66</v>
      </c>
      <c r="C13" s="18">
        <v>6.6372347435248044E-2</v>
      </c>
      <c r="D13" s="18">
        <v>7.8969537055797651E-2</v>
      </c>
      <c r="E13" s="18">
        <v>5.3599592113515733E-2</v>
      </c>
      <c r="G13" s="18">
        <v>7.2195535880009098E-2</v>
      </c>
      <c r="H13" s="18">
        <v>5.0865079712770052E-2</v>
      </c>
      <c r="J13" s="18">
        <v>9.0012523787419974E-2</v>
      </c>
      <c r="K13" s="18">
        <v>5.5136540636662533E-2</v>
      </c>
      <c r="L13" s="18">
        <v>8.0701745999547478E-2</v>
      </c>
      <c r="M13" s="18">
        <v>4.9926635769970418E-2</v>
      </c>
      <c r="N13" s="18">
        <v>4.6797558399019439E-2</v>
      </c>
      <c r="O13" s="18">
        <v>9.6625028124252943E-2</v>
      </c>
      <c r="P13" s="18">
        <v>6.3602909424446727E-2</v>
      </c>
      <c r="Q13" s="18">
        <v>7.7899548076518249E-2</v>
      </c>
      <c r="R13" s="18">
        <v>9.9154613744680958E-2</v>
      </c>
      <c r="S13" s="18">
        <v>0</v>
      </c>
      <c r="T13" s="18">
        <v>0</v>
      </c>
      <c r="U13" s="18">
        <v>0</v>
      </c>
      <c r="W13" s="18">
        <v>8.0245716991772728E-2</v>
      </c>
      <c r="X13" s="18">
        <v>7.1561939957207887E-2</v>
      </c>
      <c r="Y13" s="18">
        <v>5.9230724565569749E-2</v>
      </c>
      <c r="Z13" s="18">
        <v>4.2125501869247538E-2</v>
      </c>
      <c r="AA13" s="18">
        <v>0</v>
      </c>
      <c r="AB13" s="18">
        <v>0</v>
      </c>
      <c r="AC13" s="18">
        <v>0.1219794679696794</v>
      </c>
      <c r="AD13" s="18">
        <v>0</v>
      </c>
      <c r="AE13" s="18">
        <v>8.8856005084228792E-2</v>
      </c>
      <c r="AG13" s="18">
        <v>6.6923918643163036E-2</v>
      </c>
      <c r="AH13" s="18">
        <v>6.0777465098310758E-2</v>
      </c>
    </row>
    <row r="14" spans="2:36" ht="19" customHeight="1" x14ac:dyDescent="0.35">
      <c r="B14" s="20" t="s">
        <v>65</v>
      </c>
      <c r="C14" s="18">
        <v>6.8764819257649823E-2</v>
      </c>
      <c r="D14" s="18">
        <v>6.4415254903000582E-2</v>
      </c>
      <c r="E14" s="18">
        <v>6.9411806786986094E-2</v>
      </c>
      <c r="G14" s="18">
        <v>8.2365547305069536E-2</v>
      </c>
      <c r="H14" s="18">
        <v>3.2545807447770692E-2</v>
      </c>
      <c r="J14" s="18">
        <v>6.0786822634402438E-2</v>
      </c>
      <c r="K14" s="18">
        <v>5.5136540636662533E-2</v>
      </c>
      <c r="L14" s="18">
        <v>5.5968691382010348E-2</v>
      </c>
      <c r="M14" s="18">
        <v>7.2138958619945626E-2</v>
      </c>
      <c r="N14" s="18">
        <v>4.6797558399019439E-2</v>
      </c>
      <c r="O14" s="18">
        <v>0</v>
      </c>
      <c r="P14" s="18">
        <v>8.7954295108402705E-2</v>
      </c>
      <c r="Q14" s="18">
        <v>0.1336032617341191</v>
      </c>
      <c r="R14" s="18">
        <v>9.6129248051619015E-2</v>
      </c>
      <c r="S14" s="18">
        <v>4.9816826324624391E-2</v>
      </c>
      <c r="T14" s="18">
        <v>0.12508827361953839</v>
      </c>
      <c r="U14" s="18">
        <v>0</v>
      </c>
      <c r="W14" s="18">
        <v>0.110244913243689</v>
      </c>
      <c r="X14" s="18">
        <v>7.16272650960669E-2</v>
      </c>
      <c r="Y14" s="18">
        <v>2.7225269554656768E-2</v>
      </c>
      <c r="Z14" s="18">
        <v>0</v>
      </c>
      <c r="AA14" s="18">
        <v>7.2923257248107096E-2</v>
      </c>
      <c r="AB14" s="18">
        <v>0</v>
      </c>
      <c r="AC14" s="18">
        <v>0</v>
      </c>
      <c r="AD14" s="18">
        <v>0</v>
      </c>
      <c r="AE14" s="18">
        <v>5.6738404456244632E-2</v>
      </c>
      <c r="AG14" s="18">
        <v>7.0081927488636453E-2</v>
      </c>
      <c r="AH14" s="18">
        <v>3.8809041587053221E-2</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197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173</v>
      </c>
      <c r="C9" s="18">
        <v>0.17103424234617201</v>
      </c>
      <c r="D9" s="18">
        <v>0.2041533267113656</v>
      </c>
      <c r="E9" s="18">
        <v>0.13739640541177431</v>
      </c>
      <c r="G9" s="18">
        <v>0.129301121742187</v>
      </c>
      <c r="H9" s="18">
        <v>0.28217038026090729</v>
      </c>
      <c r="J9" s="18">
        <v>0.1078872118465105</v>
      </c>
      <c r="K9" s="18">
        <v>0.18901342920448039</v>
      </c>
      <c r="L9" s="18">
        <v>0.15968437952853959</v>
      </c>
      <c r="M9" s="18">
        <v>0.1829998317998211</v>
      </c>
      <c r="N9" s="18">
        <v>0.17517555618653741</v>
      </c>
      <c r="O9" s="18">
        <v>0.14124030341689231</v>
      </c>
      <c r="P9" s="18">
        <v>0.2287930549308908</v>
      </c>
      <c r="Q9" s="18">
        <v>0.20538893540098341</v>
      </c>
      <c r="R9" s="18">
        <v>0.19310601435077851</v>
      </c>
      <c r="S9" s="18">
        <v>0.1078611429685724</v>
      </c>
      <c r="T9" s="18">
        <v>0.1672757592140203</v>
      </c>
      <c r="U9" s="18">
        <v>0</v>
      </c>
      <c r="W9" s="18">
        <v>0.102780794505422</v>
      </c>
      <c r="X9" s="18">
        <v>0.14589828303481439</v>
      </c>
      <c r="Y9" s="18">
        <v>0.24455999928564931</v>
      </c>
      <c r="Z9" s="18">
        <v>0.21201927769828269</v>
      </c>
      <c r="AA9" s="18">
        <v>0.25663762854994349</v>
      </c>
      <c r="AB9" s="18">
        <v>0.15755873074184859</v>
      </c>
      <c r="AC9" s="18">
        <v>0.34666976580550402</v>
      </c>
      <c r="AD9" s="18">
        <v>0.40281294378716581</v>
      </c>
      <c r="AE9" s="18">
        <v>0.42322864420418238</v>
      </c>
      <c r="AG9" s="18">
        <v>0.162644043084224</v>
      </c>
      <c r="AH9" s="18">
        <v>0.41677727313526802</v>
      </c>
    </row>
    <row r="10" spans="2:36" ht="19" customHeight="1" x14ac:dyDescent="0.35">
      <c r="B10" s="20" t="s">
        <v>174</v>
      </c>
      <c r="C10" s="18">
        <v>0.2558692807006695</v>
      </c>
      <c r="D10" s="18">
        <v>0.2433181323087252</v>
      </c>
      <c r="E10" s="18">
        <v>0.27390966140269901</v>
      </c>
      <c r="G10" s="18">
        <v>0.2438507318041247</v>
      </c>
      <c r="H10" s="18">
        <v>0.2878749176712691</v>
      </c>
      <c r="J10" s="18">
        <v>0.28169512108465378</v>
      </c>
      <c r="K10" s="18">
        <v>0.27724115788392689</v>
      </c>
      <c r="L10" s="18">
        <v>0.31417813012289619</v>
      </c>
      <c r="M10" s="18">
        <v>0.31973787910696672</v>
      </c>
      <c r="N10" s="18">
        <v>0.25717129273490169</v>
      </c>
      <c r="O10" s="18">
        <v>0.28353857251641129</v>
      </c>
      <c r="P10" s="18">
        <v>0.1039593717948701</v>
      </c>
      <c r="Q10" s="18">
        <v>0.18885764756760801</v>
      </c>
      <c r="R10" s="18">
        <v>0.25394688589956999</v>
      </c>
      <c r="S10" s="18">
        <v>0.32769556130884558</v>
      </c>
      <c r="T10" s="18">
        <v>0.39652900223694881</v>
      </c>
      <c r="U10" s="18">
        <v>8.8979850163809091E-2</v>
      </c>
      <c r="W10" s="18">
        <v>0.20677823910628121</v>
      </c>
      <c r="X10" s="18">
        <v>0.28172751966322529</v>
      </c>
      <c r="Y10" s="18">
        <v>0.32820870589928108</v>
      </c>
      <c r="Z10" s="18">
        <v>0.24828832922501781</v>
      </c>
      <c r="AA10" s="18">
        <v>0.35158894384781769</v>
      </c>
      <c r="AB10" s="18">
        <v>0.36055943339303709</v>
      </c>
      <c r="AC10" s="18">
        <v>0.27359503383271472</v>
      </c>
      <c r="AD10" s="18">
        <v>0.12281323737995981</v>
      </c>
      <c r="AE10" s="18">
        <v>0.16048386308007359</v>
      </c>
      <c r="AG10" s="18">
        <v>0.2584965650304249</v>
      </c>
      <c r="AH10" s="18">
        <v>0.1485799273920744</v>
      </c>
    </row>
    <row r="11" spans="2:36" ht="19" customHeight="1" x14ac:dyDescent="0.35">
      <c r="B11" s="20" t="s">
        <v>176</v>
      </c>
      <c r="C11" s="18">
        <v>0.2357096668402654</v>
      </c>
      <c r="D11" s="18">
        <v>0.2336380079828326</v>
      </c>
      <c r="E11" s="18">
        <v>0.23871590906925871</v>
      </c>
      <c r="G11" s="18">
        <v>0.23508022664263789</v>
      </c>
      <c r="H11" s="18">
        <v>0.2373858787218644</v>
      </c>
      <c r="J11" s="18">
        <v>0.21621408413044699</v>
      </c>
      <c r="K11" s="18">
        <v>0.22594140594919501</v>
      </c>
      <c r="L11" s="18">
        <v>0.19622593382962161</v>
      </c>
      <c r="M11" s="18">
        <v>0.14757147613352389</v>
      </c>
      <c r="N11" s="18">
        <v>0.28808823691899232</v>
      </c>
      <c r="O11" s="18">
        <v>0.26905488760077861</v>
      </c>
      <c r="P11" s="18">
        <v>0.25314601379645718</v>
      </c>
      <c r="Q11" s="18">
        <v>0.29370589690122312</v>
      </c>
      <c r="R11" s="18">
        <v>0.27077445077143242</v>
      </c>
      <c r="S11" s="18">
        <v>0.1535658368900682</v>
      </c>
      <c r="T11" s="18">
        <v>0.18338294491609311</v>
      </c>
      <c r="U11" s="18">
        <v>0.48897985016380913</v>
      </c>
      <c r="W11" s="18">
        <v>0.25582921828822769</v>
      </c>
      <c r="X11" s="18">
        <v>0.19056503184042151</v>
      </c>
      <c r="Y11" s="18">
        <v>0.23880843703265911</v>
      </c>
      <c r="Z11" s="18">
        <v>0.31297363816723123</v>
      </c>
      <c r="AA11" s="18">
        <v>6.3057170778145197E-2</v>
      </c>
      <c r="AB11" s="18">
        <v>0.3211455304571319</v>
      </c>
      <c r="AC11" s="18">
        <v>0.1185073729624616</v>
      </c>
      <c r="AD11" s="18">
        <v>0.47437381883287433</v>
      </c>
      <c r="AE11" s="18">
        <v>0.21739937197312159</v>
      </c>
      <c r="AG11" s="18">
        <v>0.2333321664995843</v>
      </c>
      <c r="AH11" s="18">
        <v>0.29860341974311788</v>
      </c>
    </row>
    <row r="12" spans="2:36" ht="19" customHeight="1" x14ac:dyDescent="0.35">
      <c r="B12" s="20" t="s">
        <v>177</v>
      </c>
      <c r="C12" s="18">
        <v>0.17553227233741131</v>
      </c>
      <c r="D12" s="18">
        <v>0.14921208199774991</v>
      </c>
      <c r="E12" s="18">
        <v>0.1993418455550913</v>
      </c>
      <c r="G12" s="18">
        <v>0.20353688804701511</v>
      </c>
      <c r="H12" s="18">
        <v>0.1009554185409928</v>
      </c>
      <c r="J12" s="18">
        <v>0.1770213832334554</v>
      </c>
      <c r="K12" s="18">
        <v>0.19753092568907249</v>
      </c>
      <c r="L12" s="18">
        <v>0.1249480512798406</v>
      </c>
      <c r="M12" s="18">
        <v>0.13327393709985119</v>
      </c>
      <c r="N12" s="18">
        <v>0.1859697973615296</v>
      </c>
      <c r="O12" s="18">
        <v>0.25887171978302498</v>
      </c>
      <c r="P12" s="18">
        <v>0.23143794410055429</v>
      </c>
      <c r="Q12" s="18">
        <v>0.10054471031954761</v>
      </c>
      <c r="R12" s="18">
        <v>0.1144487926279667</v>
      </c>
      <c r="S12" s="18">
        <v>0.26142697985864061</v>
      </c>
      <c r="T12" s="18">
        <v>9.5793015010049623E-2</v>
      </c>
      <c r="U12" s="18">
        <v>0.42204029967238182</v>
      </c>
      <c r="W12" s="18">
        <v>0.19240716344421269</v>
      </c>
      <c r="X12" s="18">
        <v>0.21555174762472001</v>
      </c>
      <c r="Y12" s="18">
        <v>0.1214489493158171</v>
      </c>
      <c r="Z12" s="18">
        <v>0.15821773220198071</v>
      </c>
      <c r="AA12" s="18">
        <v>0.25579299957598661</v>
      </c>
      <c r="AB12" s="18">
        <v>5.6225478475275023E-2</v>
      </c>
      <c r="AC12" s="18">
        <v>0.14041369064030179</v>
      </c>
      <c r="AD12" s="18">
        <v>0</v>
      </c>
      <c r="AE12" s="18">
        <v>0.1421497162863774</v>
      </c>
      <c r="AG12" s="18">
        <v>0.17895103290026251</v>
      </c>
      <c r="AH12" s="18">
        <v>9.7230338142486689E-2</v>
      </c>
    </row>
    <row r="13" spans="2:36" ht="19" customHeight="1" x14ac:dyDescent="0.35">
      <c r="B13" s="20" t="s">
        <v>66</v>
      </c>
      <c r="C13" s="18">
        <v>7.190252781327966E-2</v>
      </c>
      <c r="D13" s="18">
        <v>8.2223585119531858E-2</v>
      </c>
      <c r="E13" s="18">
        <v>6.1726823886976007E-2</v>
      </c>
      <c r="G13" s="18">
        <v>8.4891372683968874E-2</v>
      </c>
      <c r="H13" s="18">
        <v>3.7312973185913138E-2</v>
      </c>
      <c r="J13" s="18">
        <v>0.15639537707053089</v>
      </c>
      <c r="K13" s="18">
        <v>5.5136540636662533E-2</v>
      </c>
      <c r="L13" s="18">
        <v>9.6277413548549046E-2</v>
      </c>
      <c r="M13" s="18">
        <v>8.8849291399900776E-2</v>
      </c>
      <c r="N13" s="18">
        <v>4.6797558399019439E-2</v>
      </c>
      <c r="O13" s="18">
        <v>2.262926096221202E-2</v>
      </c>
      <c r="P13" s="18">
        <v>4.8015230059402288E-2</v>
      </c>
      <c r="Q13" s="18">
        <v>7.7899548076518249E-2</v>
      </c>
      <c r="R13" s="18">
        <v>9.4450422313742982E-2</v>
      </c>
      <c r="S13" s="18">
        <v>9.9633652649248783E-2</v>
      </c>
      <c r="T13" s="18">
        <v>3.1931005003349867E-2</v>
      </c>
      <c r="U13" s="18">
        <v>0</v>
      </c>
      <c r="W13" s="18">
        <v>0.1107581529605078</v>
      </c>
      <c r="X13" s="18">
        <v>8.2904404977224899E-2</v>
      </c>
      <c r="Y13" s="18">
        <v>0</v>
      </c>
      <c r="Z13" s="18">
        <v>4.263212835390421E-2</v>
      </c>
      <c r="AA13" s="18">
        <v>0</v>
      </c>
      <c r="AB13" s="18">
        <v>5.2255413466353692E-2</v>
      </c>
      <c r="AC13" s="18">
        <v>0.12081413675901791</v>
      </c>
      <c r="AD13" s="18">
        <v>0</v>
      </c>
      <c r="AE13" s="18">
        <v>0</v>
      </c>
      <c r="AG13" s="18">
        <v>7.4532200582712232E-2</v>
      </c>
      <c r="AH13" s="18">
        <v>0</v>
      </c>
    </row>
    <row r="14" spans="2:36" ht="19" customHeight="1" x14ac:dyDescent="0.35">
      <c r="B14" s="20" t="s">
        <v>65</v>
      </c>
      <c r="C14" s="18">
        <v>8.9952009962202192E-2</v>
      </c>
      <c r="D14" s="18">
        <v>8.7454865879794785E-2</v>
      </c>
      <c r="E14" s="18">
        <v>8.8909354674200913E-2</v>
      </c>
      <c r="G14" s="18">
        <v>0.10333965908006661</v>
      </c>
      <c r="H14" s="18">
        <v>5.4300431619053201E-2</v>
      </c>
      <c r="J14" s="18">
        <v>6.0786822634402438E-2</v>
      </c>
      <c r="K14" s="18">
        <v>5.5136540636662533E-2</v>
      </c>
      <c r="L14" s="18">
        <v>0.1086860916905526</v>
      </c>
      <c r="M14" s="18">
        <v>0.1275675844599361</v>
      </c>
      <c r="N14" s="18">
        <v>4.6797558399019439E-2</v>
      </c>
      <c r="O14" s="18">
        <v>2.4665255720680311E-2</v>
      </c>
      <c r="P14" s="18">
        <v>0.1346483853178253</v>
      </c>
      <c r="Q14" s="18">
        <v>0.1336032617341191</v>
      </c>
      <c r="R14" s="18">
        <v>7.3273434036509044E-2</v>
      </c>
      <c r="S14" s="18">
        <v>4.9816826324624391E-2</v>
      </c>
      <c r="T14" s="18">
        <v>0.12508827361953839</v>
      </c>
      <c r="U14" s="18">
        <v>0</v>
      </c>
      <c r="W14" s="18">
        <v>0.13144643169534859</v>
      </c>
      <c r="X14" s="18">
        <v>8.3353012859593803E-2</v>
      </c>
      <c r="Y14" s="18">
        <v>6.6973908466593374E-2</v>
      </c>
      <c r="Z14" s="18">
        <v>2.586889435358352E-2</v>
      </c>
      <c r="AA14" s="18">
        <v>7.2923257248107096E-2</v>
      </c>
      <c r="AB14" s="18">
        <v>5.2255413466353692E-2</v>
      </c>
      <c r="AC14" s="18">
        <v>0</v>
      </c>
      <c r="AD14" s="18">
        <v>0</v>
      </c>
      <c r="AE14" s="18">
        <v>5.6738404456244632E-2</v>
      </c>
      <c r="AG14" s="18">
        <v>9.2043991902792194E-2</v>
      </c>
      <c r="AH14" s="18">
        <v>3.8809041587053221E-2</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198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173</v>
      </c>
      <c r="C9" s="18">
        <v>0.1661746658086905</v>
      </c>
      <c r="D9" s="18">
        <v>0.17173141213316009</v>
      </c>
      <c r="E9" s="18">
        <v>0.16279984174163781</v>
      </c>
      <c r="G9" s="18">
        <v>0.14671170911446399</v>
      </c>
      <c r="H9" s="18">
        <v>0.21800491018278439</v>
      </c>
      <c r="J9" s="18">
        <v>9.0474679678898037E-2</v>
      </c>
      <c r="K9" s="18">
        <v>0.15305983145770441</v>
      </c>
      <c r="L9" s="18">
        <v>0.2039824549223361</v>
      </c>
      <c r="M9" s="18">
        <v>0.21988460756702591</v>
      </c>
      <c r="N9" s="18">
        <v>0.2219731145855568</v>
      </c>
      <c r="O9" s="18">
        <v>0.11861104245468029</v>
      </c>
      <c r="P9" s="18">
        <v>0.13423098799640229</v>
      </c>
      <c r="Q9" s="18">
        <v>0.20924072047366529</v>
      </c>
      <c r="R9" s="18">
        <v>0.14134484100165509</v>
      </c>
      <c r="S9" s="18">
        <v>6.2156449047076491E-2</v>
      </c>
      <c r="T9" s="18">
        <v>0.24215067604296961</v>
      </c>
      <c r="U9" s="18">
        <v>0.22204029967238181</v>
      </c>
      <c r="W9" s="18">
        <v>8.2331644471185003E-2</v>
      </c>
      <c r="X9" s="18">
        <v>0.11700869537764209</v>
      </c>
      <c r="Y9" s="18">
        <v>0.24527760509318061</v>
      </c>
      <c r="Z9" s="18">
        <v>0.23578061763851671</v>
      </c>
      <c r="AA9" s="18">
        <v>0.26813739675765752</v>
      </c>
      <c r="AB9" s="18">
        <v>0.26620672174249788</v>
      </c>
      <c r="AC9" s="18">
        <v>0.34900042822682692</v>
      </c>
      <c r="AD9" s="18">
        <v>0.30901534005372472</v>
      </c>
      <c r="AE9" s="18">
        <v>0.42322864420418238</v>
      </c>
      <c r="AG9" s="18">
        <v>0.15459490397258471</v>
      </c>
      <c r="AH9" s="18">
        <v>0.38713718561933502</v>
      </c>
    </row>
    <row r="10" spans="2:36" ht="19" customHeight="1" x14ac:dyDescent="0.35">
      <c r="B10" s="20" t="s">
        <v>174</v>
      </c>
      <c r="C10" s="18">
        <v>0.23933286933048359</v>
      </c>
      <c r="D10" s="18">
        <v>0.30216203125982832</v>
      </c>
      <c r="E10" s="18">
        <v>0.17411459090675219</v>
      </c>
      <c r="G10" s="18">
        <v>0.20060740397610821</v>
      </c>
      <c r="H10" s="18">
        <v>0.3424595609401494</v>
      </c>
      <c r="J10" s="18">
        <v>0.29929370024423452</v>
      </c>
      <c r="K10" s="18">
        <v>0.19764968637909511</v>
      </c>
      <c r="L10" s="18">
        <v>0.22098067551422981</v>
      </c>
      <c r="M10" s="18">
        <v>0.1850355283541805</v>
      </c>
      <c r="N10" s="18">
        <v>0.1859697973615296</v>
      </c>
      <c r="O10" s="18">
        <v>0.26090931155419927</v>
      </c>
      <c r="P10" s="18">
        <v>0.2446524514646323</v>
      </c>
      <c r="Q10" s="18">
        <v>0.1784442583960659</v>
      </c>
      <c r="R10" s="18">
        <v>0.32624357269644422</v>
      </c>
      <c r="S10" s="18">
        <v>0.35694850010476092</v>
      </c>
      <c r="T10" s="18">
        <v>0.28444952016539621</v>
      </c>
      <c r="U10" s="18">
        <v>8.8979850163809091E-2</v>
      </c>
      <c r="W10" s="18">
        <v>0.16189246523007189</v>
      </c>
      <c r="X10" s="18">
        <v>0.31870262954744127</v>
      </c>
      <c r="Y10" s="18">
        <v>0.2837730766881279</v>
      </c>
      <c r="Z10" s="18">
        <v>0.28740975526040202</v>
      </c>
      <c r="AA10" s="18">
        <v>0.13294882250154991</v>
      </c>
      <c r="AB10" s="18">
        <v>0.43574616114018638</v>
      </c>
      <c r="AC10" s="18">
        <v>0.35771934976113112</v>
      </c>
      <c r="AD10" s="18">
        <v>0.34360896334371038</v>
      </c>
      <c r="AE10" s="18">
        <v>0.40270547531913398</v>
      </c>
      <c r="AG10" s="18">
        <v>0.23623312210170189</v>
      </c>
      <c r="AH10" s="18">
        <v>0.3840309493491979</v>
      </c>
    </row>
    <row r="11" spans="2:36" ht="19" customHeight="1" x14ac:dyDescent="0.35">
      <c r="B11" s="20" t="s">
        <v>176</v>
      </c>
      <c r="C11" s="18">
        <v>0.17527967377352319</v>
      </c>
      <c r="D11" s="18">
        <v>0.15493006818392599</v>
      </c>
      <c r="E11" s="18">
        <v>0.19609939642567251</v>
      </c>
      <c r="G11" s="18">
        <v>0.18476432268657611</v>
      </c>
      <c r="H11" s="18">
        <v>0.15002186332420731</v>
      </c>
      <c r="J11" s="18">
        <v>0.1342682004546534</v>
      </c>
      <c r="K11" s="18">
        <v>0.20819637209436689</v>
      </c>
      <c r="L11" s="18">
        <v>0.16911817057891421</v>
      </c>
      <c r="M11" s="18">
        <v>0.13065896409203989</v>
      </c>
      <c r="N11" s="18">
        <v>0.1519844255669606</v>
      </c>
      <c r="O11" s="18">
        <v>0.32449498033025009</v>
      </c>
      <c r="P11" s="18">
        <v>0.17062299452879301</v>
      </c>
      <c r="Q11" s="18">
        <v>0.12748938732446519</v>
      </c>
      <c r="R11" s="18">
        <v>0.13125387525695281</v>
      </c>
      <c r="S11" s="18">
        <v>0.32769556130884558</v>
      </c>
      <c r="T11" s="18">
        <v>0.1116116282762788</v>
      </c>
      <c r="U11" s="18">
        <v>0.11102014983619091</v>
      </c>
      <c r="W11" s="18">
        <v>0.18290993450526141</v>
      </c>
      <c r="X11" s="18">
        <v>0.22140362603336611</v>
      </c>
      <c r="Y11" s="18">
        <v>0.17730238551921709</v>
      </c>
      <c r="Z11" s="18">
        <v>0.12539140669552279</v>
      </c>
      <c r="AA11" s="18">
        <v>0.19358757786015701</v>
      </c>
      <c r="AB11" s="18">
        <v>8.6560636046536091E-2</v>
      </c>
      <c r="AC11" s="18">
        <v>7.6109166567839587E-2</v>
      </c>
      <c r="AD11" s="18">
        <v>0.34737569660256479</v>
      </c>
      <c r="AE11" s="18">
        <v>5.6915508893047952E-2</v>
      </c>
      <c r="AG11" s="18">
        <v>0.17710059337910389</v>
      </c>
      <c r="AH11" s="18">
        <v>0.14870106674237901</v>
      </c>
    </row>
    <row r="12" spans="2:36" ht="19" customHeight="1" x14ac:dyDescent="0.35">
      <c r="B12" s="20" t="s">
        <v>177</v>
      </c>
      <c r="C12" s="18">
        <v>0.1613530552756067</v>
      </c>
      <c r="D12" s="18">
        <v>0.13218423348604341</v>
      </c>
      <c r="E12" s="18">
        <v>0.19612782853378691</v>
      </c>
      <c r="G12" s="18">
        <v>0.17163188794997131</v>
      </c>
      <c r="H12" s="18">
        <v>0.13398031752755549</v>
      </c>
      <c r="J12" s="18">
        <v>0.19746134240441171</v>
      </c>
      <c r="K12" s="18">
        <v>0.2205479475221834</v>
      </c>
      <c r="L12" s="18">
        <v>0.16278783745085099</v>
      </c>
      <c r="M12" s="18">
        <v>0.18136705557699109</v>
      </c>
      <c r="N12" s="18">
        <v>0.25288242888987522</v>
      </c>
      <c r="O12" s="18">
        <v>5.5440092729471577E-2</v>
      </c>
      <c r="P12" s="18">
        <v>0.17312063036412009</v>
      </c>
      <c r="Q12" s="18">
        <v>7.1785673666864294E-2</v>
      </c>
      <c r="R12" s="18">
        <v>0.13411250502505939</v>
      </c>
      <c r="S12" s="18">
        <v>9.1409387842991727E-2</v>
      </c>
      <c r="T12" s="18">
        <v>0.2047688968924673</v>
      </c>
      <c r="U12" s="18">
        <v>0.28897985016380912</v>
      </c>
      <c r="W12" s="18">
        <v>0.15192390511911871</v>
      </c>
      <c r="X12" s="18">
        <v>0.1696673336122074</v>
      </c>
      <c r="Y12" s="18">
        <v>0.164166994694431</v>
      </c>
      <c r="Z12" s="18">
        <v>0.222692234373561</v>
      </c>
      <c r="AA12" s="18">
        <v>0.20723310845493509</v>
      </c>
      <c r="AB12" s="18">
        <v>0.15923106760442579</v>
      </c>
      <c r="AC12" s="18">
        <v>0.1356468989837597</v>
      </c>
      <c r="AD12" s="18">
        <v>0</v>
      </c>
      <c r="AE12" s="18">
        <v>6.0411967127390741E-2</v>
      </c>
      <c r="AG12" s="18">
        <v>0.1659788164587066</v>
      </c>
      <c r="AH12" s="18">
        <v>4.1321756702035008E-2</v>
      </c>
    </row>
    <row r="13" spans="2:36" ht="19" customHeight="1" x14ac:dyDescent="0.35">
      <c r="B13" s="20" t="s">
        <v>66</v>
      </c>
      <c r="C13" s="18">
        <v>9.2169958454886902E-2</v>
      </c>
      <c r="D13" s="18">
        <v>9.0402125497390101E-2</v>
      </c>
      <c r="E13" s="18">
        <v>9.2050038682841825E-2</v>
      </c>
      <c r="G13" s="18">
        <v>9.9804906233270041E-2</v>
      </c>
      <c r="H13" s="18">
        <v>7.1837939257904881E-2</v>
      </c>
      <c r="J13" s="18">
        <v>0.15133240130028891</v>
      </c>
      <c r="K13" s="18">
        <v>8.2704810954993796E-2</v>
      </c>
      <c r="L13" s="18">
        <v>7.9931756264576798E-2</v>
      </c>
      <c r="M13" s="18">
        <v>0.13877592716987119</v>
      </c>
      <c r="N13" s="18">
        <v>0</v>
      </c>
      <c r="O13" s="18">
        <v>9.2553038607316368E-2</v>
      </c>
      <c r="P13" s="18">
        <v>9.3388180418845182E-2</v>
      </c>
      <c r="Q13" s="18">
        <v>0.14990988565543861</v>
      </c>
      <c r="R13" s="18">
        <v>9.7642523931760192E-2</v>
      </c>
      <c r="S13" s="18">
        <v>6.2156449047076491E-2</v>
      </c>
      <c r="T13" s="18">
        <v>0</v>
      </c>
      <c r="U13" s="18">
        <v>8.8979850163809091E-2</v>
      </c>
      <c r="W13" s="18">
        <v>0.1157992023677709</v>
      </c>
      <c r="X13" s="18">
        <v>8.2939809583656515E-2</v>
      </c>
      <c r="Y13" s="18">
        <v>3.773261372945249E-2</v>
      </c>
      <c r="Z13" s="18">
        <v>0.1287259860319975</v>
      </c>
      <c r="AA13" s="18">
        <v>0.12516983717759361</v>
      </c>
      <c r="AB13" s="18">
        <v>5.2255413466353692E-2</v>
      </c>
      <c r="AC13" s="18">
        <v>8.1524156460442629E-2</v>
      </c>
      <c r="AD13" s="18">
        <v>0</v>
      </c>
      <c r="AE13" s="18">
        <v>0</v>
      </c>
      <c r="AG13" s="18">
        <v>9.5540866784256981E-2</v>
      </c>
      <c r="AH13" s="18">
        <v>0</v>
      </c>
    </row>
    <row r="14" spans="2:36" ht="19" customHeight="1" x14ac:dyDescent="0.35">
      <c r="B14" s="20" t="s">
        <v>65</v>
      </c>
      <c r="C14" s="18">
        <v>0.1656897773568092</v>
      </c>
      <c r="D14" s="18">
        <v>0.1485901294396523</v>
      </c>
      <c r="E14" s="18">
        <v>0.17880830370930889</v>
      </c>
      <c r="G14" s="18">
        <v>0.1964797700396104</v>
      </c>
      <c r="H14" s="18">
        <v>8.369540876739856E-2</v>
      </c>
      <c r="J14" s="18">
        <v>0.12716967591751341</v>
      </c>
      <c r="K14" s="18">
        <v>0.13784135159165631</v>
      </c>
      <c r="L14" s="18">
        <v>0.16319910526909179</v>
      </c>
      <c r="M14" s="18">
        <v>0.14427791723989131</v>
      </c>
      <c r="N14" s="18">
        <v>0.18719023359607781</v>
      </c>
      <c r="O14" s="18">
        <v>0.14799153432408191</v>
      </c>
      <c r="P14" s="18">
        <v>0.18398475522720731</v>
      </c>
      <c r="Q14" s="18">
        <v>0.2631300744835004</v>
      </c>
      <c r="R14" s="18">
        <v>0.169402682088128</v>
      </c>
      <c r="S14" s="18">
        <v>9.9633652649248783E-2</v>
      </c>
      <c r="T14" s="18">
        <v>0.15701927862288831</v>
      </c>
      <c r="U14" s="18">
        <v>0.2</v>
      </c>
      <c r="W14" s="18">
        <v>0.30514284830659222</v>
      </c>
      <c r="X14" s="18">
        <v>9.0277905845686568E-2</v>
      </c>
      <c r="Y14" s="18">
        <v>9.174732427559093E-2</v>
      </c>
      <c r="Z14" s="18">
        <v>0</v>
      </c>
      <c r="AA14" s="18">
        <v>7.2923257248107096E-2</v>
      </c>
      <c r="AB14" s="18">
        <v>0</v>
      </c>
      <c r="AC14" s="18">
        <v>0</v>
      </c>
      <c r="AD14" s="18">
        <v>0</v>
      </c>
      <c r="AE14" s="18">
        <v>5.6738404456244632E-2</v>
      </c>
      <c r="AG14" s="18">
        <v>0.17055169730364589</v>
      </c>
      <c r="AH14" s="18">
        <v>3.8809041587053221E-2</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199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173</v>
      </c>
      <c r="C9" s="18">
        <v>0.1679419135639785</v>
      </c>
      <c r="D9" s="18">
        <v>0.1577844487631069</v>
      </c>
      <c r="E9" s="18">
        <v>0.18189593896857589</v>
      </c>
      <c r="G9" s="18">
        <v>0.14496216177672719</v>
      </c>
      <c r="H9" s="18">
        <v>0.22913745386657619</v>
      </c>
      <c r="J9" s="18">
        <v>0.1317029293427876</v>
      </c>
      <c r="K9" s="18">
        <v>0.16553287733424971</v>
      </c>
      <c r="L9" s="18">
        <v>0.1744259218860981</v>
      </c>
      <c r="M9" s="18">
        <v>0.25880726319695618</v>
      </c>
      <c r="N9" s="18">
        <v>0.23785372880048561</v>
      </c>
      <c r="O9" s="18">
        <v>0.14327629817536061</v>
      </c>
      <c r="P9" s="18">
        <v>0.20179835325888179</v>
      </c>
      <c r="Q9" s="18">
        <v>0.1333785978220631</v>
      </c>
      <c r="R9" s="18">
        <v>0.1368043988682108</v>
      </c>
      <c r="S9" s="18">
        <v>0.21572228593714471</v>
      </c>
      <c r="T9" s="18">
        <v>0.10153442904457689</v>
      </c>
      <c r="U9" s="18">
        <v>0.11102014983619091</v>
      </c>
      <c r="W9" s="18">
        <v>0.1015393223746152</v>
      </c>
      <c r="X9" s="18">
        <v>0.16672687865125749</v>
      </c>
      <c r="Y9" s="18">
        <v>0.21397302657965919</v>
      </c>
      <c r="Z9" s="18">
        <v>0.23023383240263889</v>
      </c>
      <c r="AA9" s="18">
        <v>0.1983624992946092</v>
      </c>
      <c r="AB9" s="18">
        <v>0.20680366860108909</v>
      </c>
      <c r="AC9" s="18">
        <v>0.2253283564436504</v>
      </c>
      <c r="AD9" s="18">
        <v>0.52562618116712545</v>
      </c>
      <c r="AE9" s="18">
        <v>0.49500617365745869</v>
      </c>
      <c r="AG9" s="18">
        <v>0.15636264464735289</v>
      </c>
      <c r="AH9" s="18">
        <v>0.50468211063452972</v>
      </c>
    </row>
    <row r="10" spans="2:36" ht="19" customHeight="1" x14ac:dyDescent="0.35">
      <c r="B10" s="20" t="s">
        <v>174</v>
      </c>
      <c r="C10" s="18">
        <v>0.17839803331600959</v>
      </c>
      <c r="D10" s="18">
        <v>0.20009772965314809</v>
      </c>
      <c r="E10" s="18">
        <v>0.15386596634835389</v>
      </c>
      <c r="G10" s="18">
        <v>0.15817851431481919</v>
      </c>
      <c r="H10" s="18">
        <v>0.23224301830070129</v>
      </c>
      <c r="J10" s="18">
        <v>0.20740457948642629</v>
      </c>
      <c r="K10" s="18">
        <v>0.22965222946815739</v>
      </c>
      <c r="L10" s="18">
        <v>0.1942220213978661</v>
      </c>
      <c r="M10" s="18">
        <v>0.14061088265423011</v>
      </c>
      <c r="N10" s="18">
        <v>0.1008980033229146</v>
      </c>
      <c r="O10" s="18">
        <v>0.18283995786251581</v>
      </c>
      <c r="P10" s="18">
        <v>9.1918750946435479E-2</v>
      </c>
      <c r="Q10" s="18">
        <v>0.1705176224735519</v>
      </c>
      <c r="R10" s="18">
        <v>0.1949545626410715</v>
      </c>
      <c r="S10" s="18">
        <v>0.23217404106272541</v>
      </c>
      <c r="T10" s="18">
        <v>0.30026813343162528</v>
      </c>
      <c r="U10" s="18">
        <v>8.8979850163809091E-2</v>
      </c>
      <c r="W10" s="18">
        <v>0.13646621807293949</v>
      </c>
      <c r="X10" s="18">
        <v>0.2022513294456644</v>
      </c>
      <c r="Y10" s="18">
        <v>0.20542587757343719</v>
      </c>
      <c r="Z10" s="18">
        <v>0.26265674354447799</v>
      </c>
      <c r="AA10" s="18">
        <v>0.2464348317471789</v>
      </c>
      <c r="AB10" s="18">
        <v>0.25508901705852149</v>
      </c>
      <c r="AC10" s="18">
        <v>0.15650265661171259</v>
      </c>
      <c r="AD10" s="18">
        <v>0</v>
      </c>
      <c r="AE10" s="18">
        <v>0.18123590138217219</v>
      </c>
      <c r="AG10" s="18">
        <v>0.18109645040146369</v>
      </c>
      <c r="AH10" s="18">
        <v>0.123965270106105</v>
      </c>
    </row>
    <row r="11" spans="2:36" ht="19" customHeight="1" x14ac:dyDescent="0.35">
      <c r="B11" s="20" t="s">
        <v>176</v>
      </c>
      <c r="C11" s="18">
        <v>0.21230462834848721</v>
      </c>
      <c r="D11" s="18">
        <v>0.23464693153057389</v>
      </c>
      <c r="E11" s="18">
        <v>0.18804740396511979</v>
      </c>
      <c r="G11" s="18">
        <v>0.21492065495467791</v>
      </c>
      <c r="H11" s="18">
        <v>0.20533809698235561</v>
      </c>
      <c r="J11" s="18">
        <v>0.1479579664104467</v>
      </c>
      <c r="K11" s="18">
        <v>0.12574249088554301</v>
      </c>
      <c r="L11" s="18">
        <v>0.2291487554834693</v>
      </c>
      <c r="M11" s="18">
        <v>0.20704567194262691</v>
      </c>
      <c r="N11" s="18">
        <v>0.33917465916303841</v>
      </c>
      <c r="O11" s="18">
        <v>0.30186571936803819</v>
      </c>
      <c r="P11" s="18">
        <v>0.19455959236102999</v>
      </c>
      <c r="Q11" s="18">
        <v>0.1458334366707007</v>
      </c>
      <c r="R11" s="18">
        <v>0.30674541015708628</v>
      </c>
      <c r="S11" s="18">
        <v>0.20338266321469259</v>
      </c>
      <c r="T11" s="18">
        <v>0.1010665752493031</v>
      </c>
      <c r="U11" s="18">
        <v>0.4</v>
      </c>
      <c r="W11" s="18">
        <v>0.20764666953823879</v>
      </c>
      <c r="X11" s="18">
        <v>0.17414170713618199</v>
      </c>
      <c r="Y11" s="18">
        <v>0.2290159494075715</v>
      </c>
      <c r="Z11" s="18">
        <v>0.20234564458418469</v>
      </c>
      <c r="AA11" s="18">
        <v>0.28340673024271301</v>
      </c>
      <c r="AB11" s="18">
        <v>0.2360901322141524</v>
      </c>
      <c r="AC11" s="18">
        <v>0.35230435986852809</v>
      </c>
      <c r="AD11" s="18">
        <v>0.1269981222303096</v>
      </c>
      <c r="AE11" s="18">
        <v>0.1000718959526829</v>
      </c>
      <c r="AG11" s="18">
        <v>0.21493604347618489</v>
      </c>
      <c r="AH11" s="18">
        <v>0.1085805962987039</v>
      </c>
    </row>
    <row r="12" spans="2:36" ht="19" customHeight="1" x14ac:dyDescent="0.35">
      <c r="B12" s="20" t="s">
        <v>177</v>
      </c>
      <c r="C12" s="18">
        <v>0.2765940847846256</v>
      </c>
      <c r="D12" s="18">
        <v>0.2562078689859093</v>
      </c>
      <c r="E12" s="18">
        <v>0.29912621577978787</v>
      </c>
      <c r="G12" s="18">
        <v>0.29698784147138602</v>
      </c>
      <c r="H12" s="18">
        <v>0.2222851013456322</v>
      </c>
      <c r="J12" s="18">
        <v>0.33191426641555488</v>
      </c>
      <c r="K12" s="18">
        <v>0.36879932103872493</v>
      </c>
      <c r="L12" s="18">
        <v>0.2259098297529703</v>
      </c>
      <c r="M12" s="18">
        <v>0.25476025503631528</v>
      </c>
      <c r="N12" s="18">
        <v>0.2284784919155225</v>
      </c>
      <c r="O12" s="18">
        <v>0.27742899122830039</v>
      </c>
      <c r="P12" s="18">
        <v>0.32509523221839248</v>
      </c>
      <c r="Q12" s="18">
        <v>0.31997415605269908</v>
      </c>
      <c r="R12" s="18">
        <v>0.170749222043314</v>
      </c>
      <c r="S12" s="18">
        <v>0.24908735713618849</v>
      </c>
      <c r="T12" s="18">
        <v>0.26834026701179209</v>
      </c>
      <c r="U12" s="18">
        <v>0.22204029967238181</v>
      </c>
      <c r="W12" s="18">
        <v>0.2952686191352682</v>
      </c>
      <c r="X12" s="18">
        <v>0.32668524821944622</v>
      </c>
      <c r="Y12" s="18">
        <v>0.27389551724491912</v>
      </c>
      <c r="Z12" s="18">
        <v>0.1928010274370216</v>
      </c>
      <c r="AA12" s="18">
        <v>0.1988726814673919</v>
      </c>
      <c r="AB12" s="18">
        <v>0.30201718212623702</v>
      </c>
      <c r="AC12" s="18">
        <v>0.1874140319176211</v>
      </c>
      <c r="AD12" s="18">
        <v>0.34737569660256479</v>
      </c>
      <c r="AE12" s="18">
        <v>0.1102092200951966</v>
      </c>
      <c r="AG12" s="18">
        <v>0.27921336696938442</v>
      </c>
      <c r="AH12" s="18">
        <v>0.18515393978655501</v>
      </c>
    </row>
    <row r="13" spans="2:36" ht="19" customHeight="1" x14ac:dyDescent="0.35">
      <c r="B13" s="20" t="s">
        <v>66</v>
      </c>
      <c r="C13" s="18">
        <v>8.2379943215115534E-2</v>
      </c>
      <c r="D13" s="18">
        <v>7.4386732466932476E-2</v>
      </c>
      <c r="E13" s="18">
        <v>9.2539229725212155E-2</v>
      </c>
      <c r="G13" s="18">
        <v>9.0499932773621394E-2</v>
      </c>
      <c r="H13" s="18">
        <v>6.0756248020988501E-2</v>
      </c>
      <c r="J13" s="18">
        <v>0.1457363706515804</v>
      </c>
      <c r="K13" s="18">
        <v>2.756827031833127E-2</v>
      </c>
      <c r="L13" s="18">
        <v>6.9063057592514521E-2</v>
      </c>
      <c r="M13" s="18">
        <v>8.8849291399900776E-2</v>
      </c>
      <c r="N13" s="18">
        <v>4.6797558399019439E-2</v>
      </c>
      <c r="O13" s="18">
        <v>9.4589033365784655E-2</v>
      </c>
      <c r="P13" s="18">
        <v>8.3989839270369931E-2</v>
      </c>
      <c r="Q13" s="18">
        <v>0.15217197499241061</v>
      </c>
      <c r="R13" s="18">
        <v>9.4617158238698248E-2</v>
      </c>
      <c r="S13" s="18">
        <v>4.9816826324624391E-2</v>
      </c>
      <c r="T13" s="18">
        <v>3.1931005003349867E-2</v>
      </c>
      <c r="U13" s="18">
        <v>8.8979850163809091E-2</v>
      </c>
      <c r="W13" s="18">
        <v>0.12826785515619871</v>
      </c>
      <c r="X13" s="18">
        <v>7.1561939957207887E-2</v>
      </c>
      <c r="Y13" s="18">
        <v>1.9871251978170419E-2</v>
      </c>
      <c r="Z13" s="18">
        <v>8.6093857678093327E-2</v>
      </c>
      <c r="AA13" s="18">
        <v>0</v>
      </c>
      <c r="AB13" s="18">
        <v>0</v>
      </c>
      <c r="AC13" s="18">
        <v>7.8450595158487804E-2</v>
      </c>
      <c r="AD13" s="18">
        <v>0</v>
      </c>
      <c r="AE13" s="18">
        <v>5.6738404456244632E-2</v>
      </c>
      <c r="AG13" s="18">
        <v>8.4194993894194839E-2</v>
      </c>
      <c r="AH13" s="18">
        <v>3.8809041587053221E-2</v>
      </c>
    </row>
    <row r="14" spans="2:36" ht="19" customHeight="1" x14ac:dyDescent="0.35">
      <c r="B14" s="20" t="s">
        <v>65</v>
      </c>
      <c r="C14" s="18">
        <v>8.2381396771783549E-2</v>
      </c>
      <c r="D14" s="18">
        <v>7.6876288600329315E-2</v>
      </c>
      <c r="E14" s="18">
        <v>8.4525245212950489E-2</v>
      </c>
      <c r="G14" s="18">
        <v>9.445089470876851E-2</v>
      </c>
      <c r="H14" s="18">
        <v>5.0240081483746223E-2</v>
      </c>
      <c r="J14" s="18">
        <v>3.5283887693204133E-2</v>
      </c>
      <c r="K14" s="18">
        <v>8.2704810954993796E-2</v>
      </c>
      <c r="L14" s="18">
        <v>0.1072304138870814</v>
      </c>
      <c r="M14" s="18">
        <v>4.9926635769970418E-2</v>
      </c>
      <c r="N14" s="18">
        <v>4.6797558399019439E-2</v>
      </c>
      <c r="O14" s="18">
        <v>0</v>
      </c>
      <c r="P14" s="18">
        <v>0.1026382319448904</v>
      </c>
      <c r="Q14" s="18">
        <v>7.8124211988574249E-2</v>
      </c>
      <c r="R14" s="18">
        <v>9.6129248051619015E-2</v>
      </c>
      <c r="S14" s="18">
        <v>4.9816826324624391E-2</v>
      </c>
      <c r="T14" s="18">
        <v>0.19685959025935271</v>
      </c>
      <c r="U14" s="18">
        <v>8.8979850163809091E-2</v>
      </c>
      <c r="W14" s="18">
        <v>0.13081131572273949</v>
      </c>
      <c r="X14" s="18">
        <v>5.8632896590242047E-2</v>
      </c>
      <c r="Y14" s="18">
        <v>5.7818377216242701E-2</v>
      </c>
      <c r="Z14" s="18">
        <v>2.586889435358352E-2</v>
      </c>
      <c r="AA14" s="18">
        <v>7.2923257248107096E-2</v>
      </c>
      <c r="AB14" s="18">
        <v>0</v>
      </c>
      <c r="AC14" s="18">
        <v>0</v>
      </c>
      <c r="AD14" s="18">
        <v>0</v>
      </c>
      <c r="AE14" s="18">
        <v>5.6738404456244632E-2</v>
      </c>
      <c r="AG14" s="18">
        <v>8.4196500611419312E-2</v>
      </c>
      <c r="AH14" s="18">
        <v>3.8809041587053221E-2</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200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173</v>
      </c>
      <c r="C9" s="18">
        <v>0.14897587947723309</v>
      </c>
      <c r="D9" s="18">
        <v>0.1386751346064215</v>
      </c>
      <c r="E9" s="18">
        <v>0.1591873235294641</v>
      </c>
      <c r="G9" s="18">
        <v>0.13323624118654101</v>
      </c>
      <c r="H9" s="18">
        <v>0.19089085220120861</v>
      </c>
      <c r="J9" s="18">
        <v>0.13863916954991889</v>
      </c>
      <c r="K9" s="18">
        <v>0.17990914725850651</v>
      </c>
      <c r="L9" s="18">
        <v>0.18589614615702141</v>
      </c>
      <c r="M9" s="18">
        <v>0.18850182186984121</v>
      </c>
      <c r="N9" s="18">
        <v>0.17051514020937039</v>
      </c>
      <c r="O9" s="18">
        <v>0.11250146116656939</v>
      </c>
      <c r="P9" s="18">
        <v>0.13729170130587839</v>
      </c>
      <c r="Q9" s="18">
        <v>0.1086960101541177</v>
      </c>
      <c r="R9" s="18">
        <v>8.0669519310598417E-2</v>
      </c>
      <c r="S9" s="18">
        <v>0.124312898094153</v>
      </c>
      <c r="T9" s="18">
        <v>0.20523675068774111</v>
      </c>
      <c r="U9" s="18">
        <v>0.11102014983619091</v>
      </c>
      <c r="W9" s="18">
        <v>9.3313938853302872E-2</v>
      </c>
      <c r="X9" s="18">
        <v>0.106787333308141</v>
      </c>
      <c r="Y9" s="18">
        <v>0.2356082210692238</v>
      </c>
      <c r="Z9" s="18">
        <v>0.18895070462203109</v>
      </c>
      <c r="AA9" s="18">
        <v>0.27354935275848741</v>
      </c>
      <c r="AB9" s="18">
        <v>0.1084808919416287</v>
      </c>
      <c r="AC9" s="18">
        <v>0.14441773342517689</v>
      </c>
      <c r="AD9" s="18">
        <v>0.30901534005372472</v>
      </c>
      <c r="AE9" s="18">
        <v>0.31017590756375912</v>
      </c>
      <c r="AG9" s="18">
        <v>0.1391537780455547</v>
      </c>
      <c r="AH9" s="18">
        <v>0.30980916767706312</v>
      </c>
    </row>
    <row r="10" spans="2:36" ht="19" customHeight="1" x14ac:dyDescent="0.35">
      <c r="B10" s="20" t="s">
        <v>174</v>
      </c>
      <c r="C10" s="18">
        <v>0.20411590221792961</v>
      </c>
      <c r="D10" s="18">
        <v>0.25022189879756129</v>
      </c>
      <c r="E10" s="18">
        <v>0.1567268334163841</v>
      </c>
      <c r="G10" s="18">
        <v>0.17439772533294889</v>
      </c>
      <c r="H10" s="18">
        <v>0.28325600382222532</v>
      </c>
      <c r="J10" s="18">
        <v>0.29857459837379968</v>
      </c>
      <c r="K10" s="18">
        <v>0.24967288756559569</v>
      </c>
      <c r="L10" s="18">
        <v>0.18589479901661909</v>
      </c>
      <c r="M10" s="18">
        <v>0.25147175583410558</v>
      </c>
      <c r="N10" s="18">
        <v>0.1519844255669606</v>
      </c>
      <c r="O10" s="18">
        <v>0.21972437615941801</v>
      </c>
      <c r="P10" s="18">
        <v>0.16714488389789389</v>
      </c>
      <c r="Q10" s="18">
        <v>0.123414536474633</v>
      </c>
      <c r="R10" s="18">
        <v>0.22806689225861859</v>
      </c>
      <c r="S10" s="18">
        <v>0.18281877568598351</v>
      </c>
      <c r="T10" s="18">
        <v>0.177820812240996</v>
      </c>
      <c r="U10" s="18">
        <v>0.2</v>
      </c>
      <c r="W10" s="18">
        <v>0.14390967651493891</v>
      </c>
      <c r="X10" s="18">
        <v>0.25927750659749299</v>
      </c>
      <c r="Y10" s="18">
        <v>0.1760509508255419</v>
      </c>
      <c r="Z10" s="18">
        <v>0.31916587807136659</v>
      </c>
      <c r="AA10" s="18">
        <v>0.18579607638857179</v>
      </c>
      <c r="AB10" s="18">
        <v>0.30266161805518482</v>
      </c>
      <c r="AC10" s="18">
        <v>0.40203389727243333</v>
      </c>
      <c r="AD10" s="18">
        <v>0.2166108411134009</v>
      </c>
      <c r="AE10" s="18">
        <v>0.29486238175209301</v>
      </c>
      <c r="AG10" s="18">
        <v>0.20324348532746461</v>
      </c>
      <c r="AH10" s="18">
        <v>0.27013485758869588</v>
      </c>
    </row>
    <row r="11" spans="2:36" ht="19" customHeight="1" x14ac:dyDescent="0.35">
      <c r="B11" s="20" t="s">
        <v>176</v>
      </c>
      <c r="C11" s="18">
        <v>0.22181240010954631</v>
      </c>
      <c r="D11" s="18">
        <v>0.2240182773114251</v>
      </c>
      <c r="E11" s="18">
        <v>0.21988016600027191</v>
      </c>
      <c r="G11" s="18">
        <v>0.22025067234749621</v>
      </c>
      <c r="H11" s="18">
        <v>0.2259713124898465</v>
      </c>
      <c r="J11" s="18">
        <v>0.1464554725220151</v>
      </c>
      <c r="K11" s="18">
        <v>0.1998065499316827</v>
      </c>
      <c r="L11" s="18">
        <v>0.1935369373011514</v>
      </c>
      <c r="M11" s="18">
        <v>0.18262129641636971</v>
      </c>
      <c r="N11" s="18">
        <v>0.1635761759368628</v>
      </c>
      <c r="O11" s="18">
        <v>0.31634940428367092</v>
      </c>
      <c r="P11" s="18">
        <v>0.183840111362575</v>
      </c>
      <c r="Q11" s="18">
        <v>0.25452944682481832</v>
      </c>
      <c r="R11" s="18">
        <v>0.23867518925916059</v>
      </c>
      <c r="S11" s="18">
        <v>0.37340025523034148</v>
      </c>
      <c r="T11" s="18">
        <v>0.29499457319237188</v>
      </c>
      <c r="U11" s="18">
        <v>0.28897985016380912</v>
      </c>
      <c r="W11" s="18">
        <v>0.23164690025048029</v>
      </c>
      <c r="X11" s="18">
        <v>0.2154405601504242</v>
      </c>
      <c r="Y11" s="18">
        <v>0.24892660160701841</v>
      </c>
      <c r="Z11" s="18">
        <v>0.19904533678000111</v>
      </c>
      <c r="AA11" s="18">
        <v>0.21813793364596981</v>
      </c>
      <c r="AB11" s="18">
        <v>0.2400601972230737</v>
      </c>
      <c r="AC11" s="18">
        <v>0.1190352721063873</v>
      </c>
      <c r="AD11" s="18">
        <v>0.25776297771947349</v>
      </c>
      <c r="AE11" s="18">
        <v>0.17773944314782941</v>
      </c>
      <c r="AG11" s="18">
        <v>0.22365842540872791</v>
      </c>
      <c r="AH11" s="18">
        <v>0.20302691823918059</v>
      </c>
    </row>
    <row r="12" spans="2:36" ht="19" customHeight="1" x14ac:dyDescent="0.35">
      <c r="B12" s="20" t="s">
        <v>177</v>
      </c>
      <c r="C12" s="18">
        <v>0.17460610153350431</v>
      </c>
      <c r="D12" s="18">
        <v>0.14869008724462049</v>
      </c>
      <c r="E12" s="18">
        <v>0.2015427340765259</v>
      </c>
      <c r="G12" s="18">
        <v>0.17608384700084889</v>
      </c>
      <c r="H12" s="18">
        <v>0.17067083568985669</v>
      </c>
      <c r="J12" s="18">
        <v>0.12770273079597999</v>
      </c>
      <c r="K12" s="18">
        <v>0.1776335230158963</v>
      </c>
      <c r="L12" s="18">
        <v>0.1639709069194201</v>
      </c>
      <c r="M12" s="18">
        <v>0.1609882500198464</v>
      </c>
      <c r="N12" s="18">
        <v>0.24129067851997291</v>
      </c>
      <c r="O12" s="18">
        <v>0.16021069690030379</v>
      </c>
      <c r="P12" s="18">
        <v>0.170477314376067</v>
      </c>
      <c r="Q12" s="18">
        <v>0.24637814699024829</v>
      </c>
      <c r="R12" s="18">
        <v>0.22083455628202289</v>
      </c>
      <c r="S12" s="18">
        <v>0.2198344183402732</v>
      </c>
      <c r="T12" s="18">
        <v>9.3157268616188518E-2</v>
      </c>
      <c r="U12" s="18">
        <v>0.2</v>
      </c>
      <c r="W12" s="18">
        <v>0.1939178918748688</v>
      </c>
      <c r="X12" s="18">
        <v>0.14514917689851939</v>
      </c>
      <c r="Y12" s="18">
        <v>0.14437248763853641</v>
      </c>
      <c r="Z12" s="18">
        <v>0.19183651000737431</v>
      </c>
      <c r="AA12" s="18">
        <v>0.1743223256815791</v>
      </c>
      <c r="AB12" s="18">
        <v>0.24428646584740529</v>
      </c>
      <c r="AC12" s="18">
        <v>0.17801044058428989</v>
      </c>
      <c r="AD12" s="18">
        <v>0.2166108411134009</v>
      </c>
      <c r="AE12" s="18">
        <v>0.1000718959526829</v>
      </c>
      <c r="AG12" s="18">
        <v>0.17676667096782131</v>
      </c>
      <c r="AH12" s="18">
        <v>0.13689825820597229</v>
      </c>
    </row>
    <row r="13" spans="2:36" ht="19" customHeight="1" x14ac:dyDescent="0.35">
      <c r="B13" s="20" t="s">
        <v>66</v>
      </c>
      <c r="C13" s="18">
        <v>0.1116760071194384</v>
      </c>
      <c r="D13" s="18">
        <v>0.11673087220246479</v>
      </c>
      <c r="E13" s="18">
        <v>0.10795424919681559</v>
      </c>
      <c r="G13" s="18">
        <v>0.12783441547773769</v>
      </c>
      <c r="H13" s="18">
        <v>6.8645841299078442E-2</v>
      </c>
      <c r="J13" s="18">
        <v>0.1712393055927787</v>
      </c>
      <c r="K13" s="18">
        <v>8.2704810954993796E-2</v>
      </c>
      <c r="L13" s="18">
        <v>0.1045907497297536</v>
      </c>
      <c r="M13" s="18">
        <v>4.4424645699950388E-2</v>
      </c>
      <c r="N13" s="18">
        <v>0.13610381135203181</v>
      </c>
      <c r="O13" s="18">
        <v>0.14391954480714531</v>
      </c>
      <c r="P13" s="18">
        <v>0.198668692063695</v>
      </c>
      <c r="Q13" s="18">
        <v>7.7899548076518249E-2</v>
      </c>
      <c r="R13" s="18">
        <v>4.1174172524237232E-2</v>
      </c>
      <c r="S13" s="18">
        <v>0</v>
      </c>
      <c r="T13" s="18">
        <v>0.1037023216431642</v>
      </c>
      <c r="U13" s="18">
        <v>8.8979850163809091E-2</v>
      </c>
      <c r="W13" s="18">
        <v>0.154839195697836</v>
      </c>
      <c r="X13" s="18">
        <v>0.11274427745239859</v>
      </c>
      <c r="Y13" s="18">
        <v>7.6663202935355987E-2</v>
      </c>
      <c r="Z13" s="18">
        <v>5.0088450777095631E-2</v>
      </c>
      <c r="AA13" s="18">
        <v>4.705099212497442E-2</v>
      </c>
      <c r="AB13" s="18">
        <v>0</v>
      </c>
      <c r="AC13" s="18">
        <v>0.1172126763131373</v>
      </c>
      <c r="AD13" s="18">
        <v>0</v>
      </c>
      <c r="AE13" s="18">
        <v>0.11715037158363539</v>
      </c>
      <c r="AG13" s="18">
        <v>0.11328713239362929</v>
      </c>
      <c r="AH13" s="18">
        <v>8.0130798289088215E-2</v>
      </c>
    </row>
    <row r="14" spans="2:36" ht="19" customHeight="1" x14ac:dyDescent="0.35">
      <c r="B14" s="20" t="s">
        <v>65</v>
      </c>
      <c r="C14" s="18">
        <v>0.13881370954234831</v>
      </c>
      <c r="D14" s="18">
        <v>0.1216637298375068</v>
      </c>
      <c r="E14" s="18">
        <v>0.1547086937805387</v>
      </c>
      <c r="G14" s="18">
        <v>0.16819709865442739</v>
      </c>
      <c r="H14" s="18">
        <v>6.0565154497784338E-2</v>
      </c>
      <c r="J14" s="18">
        <v>0.11738872316550759</v>
      </c>
      <c r="K14" s="18">
        <v>0.11027308127332509</v>
      </c>
      <c r="L14" s="18">
        <v>0.1661104608760342</v>
      </c>
      <c r="M14" s="18">
        <v>0.17199223015988649</v>
      </c>
      <c r="N14" s="18">
        <v>0.13652976841480141</v>
      </c>
      <c r="O14" s="18">
        <v>4.7294516682892328E-2</v>
      </c>
      <c r="P14" s="18">
        <v>0.14257729699389091</v>
      </c>
      <c r="Q14" s="18">
        <v>0.18908231147966401</v>
      </c>
      <c r="R14" s="18">
        <v>0.190579670365362</v>
      </c>
      <c r="S14" s="18">
        <v>9.9633652649248783E-2</v>
      </c>
      <c r="T14" s="18">
        <v>0.12508827361953839</v>
      </c>
      <c r="U14" s="18">
        <v>0.11102014983619091</v>
      </c>
      <c r="W14" s="18">
        <v>0.1823723968085732</v>
      </c>
      <c r="X14" s="18">
        <v>0.16060114559302391</v>
      </c>
      <c r="Y14" s="18">
        <v>0.1183785359243236</v>
      </c>
      <c r="Z14" s="18">
        <v>5.0913119742131328E-2</v>
      </c>
      <c r="AA14" s="18">
        <v>0.1011433194004176</v>
      </c>
      <c r="AB14" s="18">
        <v>0.1045108269327074</v>
      </c>
      <c r="AC14" s="18">
        <v>3.9289980298575292E-2</v>
      </c>
      <c r="AD14" s="18">
        <v>0</v>
      </c>
      <c r="AE14" s="18">
        <v>0</v>
      </c>
      <c r="AG14" s="18">
        <v>0.1438905078568023</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201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173</v>
      </c>
      <c r="C9" s="18">
        <v>0.12587316358157741</v>
      </c>
      <c r="D9" s="18">
        <v>0.14472273675229549</v>
      </c>
      <c r="E9" s="18">
        <v>0.1071992041074217</v>
      </c>
      <c r="G9" s="18">
        <v>0.1152947096706351</v>
      </c>
      <c r="H9" s="18">
        <v>0.15404379869720039</v>
      </c>
      <c r="J9" s="18">
        <v>0.1131362346087206</v>
      </c>
      <c r="K9" s="18">
        <v>5.2609986647882481E-2</v>
      </c>
      <c r="L9" s="18">
        <v>0.12508412305981409</v>
      </c>
      <c r="M9" s="18">
        <v>0.1589503701571208</v>
      </c>
      <c r="N9" s="18">
        <v>0.20916092798110639</v>
      </c>
      <c r="O9" s="18">
        <v>9.4589033365784655E-2</v>
      </c>
      <c r="P9" s="18">
        <v>0.1741700530454027</v>
      </c>
      <c r="Q9" s="18">
        <v>0.1562484239771485</v>
      </c>
      <c r="R9" s="18">
        <v>7.4453238066739674E-2</v>
      </c>
      <c r="S9" s="18">
        <v>0.17001759201564889</v>
      </c>
      <c r="T9" s="18">
        <v>0.18074719852223201</v>
      </c>
      <c r="U9" s="18">
        <v>0</v>
      </c>
      <c r="W9" s="18">
        <v>7.9284318485981789E-2</v>
      </c>
      <c r="X9" s="18">
        <v>0.1172271746251819</v>
      </c>
      <c r="Y9" s="18">
        <v>0.1982576220742038</v>
      </c>
      <c r="Z9" s="18">
        <v>0.20575694936654729</v>
      </c>
      <c r="AA9" s="18">
        <v>0.1081908075051555</v>
      </c>
      <c r="AB9" s="18">
        <v>5.2255413466353692E-2</v>
      </c>
      <c r="AC9" s="18">
        <v>0.22173766216709509</v>
      </c>
      <c r="AD9" s="18">
        <v>0.12281323737995981</v>
      </c>
      <c r="AE9" s="18">
        <v>0.1988881207426221</v>
      </c>
      <c r="AG9" s="18">
        <v>0.1232982396013442</v>
      </c>
      <c r="AH9" s="18">
        <v>0.17484842131659309</v>
      </c>
    </row>
    <row r="10" spans="2:36" ht="19" customHeight="1" x14ac:dyDescent="0.35">
      <c r="B10" s="20" t="s">
        <v>174</v>
      </c>
      <c r="C10" s="18">
        <v>0.25180548591792778</v>
      </c>
      <c r="D10" s="18">
        <v>0.28579584937031161</v>
      </c>
      <c r="E10" s="18">
        <v>0.21854152060454329</v>
      </c>
      <c r="G10" s="18">
        <v>0.2108342274406248</v>
      </c>
      <c r="H10" s="18">
        <v>0.36091276969576791</v>
      </c>
      <c r="J10" s="18">
        <v>0.28000790363973271</v>
      </c>
      <c r="K10" s="18">
        <v>0.37697204817621971</v>
      </c>
      <c r="L10" s="18">
        <v>0.33188523784798157</v>
      </c>
      <c r="M10" s="18">
        <v>0.1516184842941648</v>
      </c>
      <c r="N10" s="18">
        <v>0.1519844255669606</v>
      </c>
      <c r="O10" s="18">
        <v>0.22541764138398079</v>
      </c>
      <c r="P10" s="18">
        <v>0.18648342735062809</v>
      </c>
      <c r="Q10" s="18">
        <v>5.5479049745544871E-2</v>
      </c>
      <c r="R10" s="18">
        <v>0.2949555085660725</v>
      </c>
      <c r="S10" s="18">
        <v>0.29479205105768441</v>
      </c>
      <c r="T10" s="18">
        <v>0.28491737396067002</v>
      </c>
      <c r="U10" s="18">
        <v>0.28897985016380912</v>
      </c>
      <c r="W10" s="18">
        <v>0.17461156901890951</v>
      </c>
      <c r="X10" s="18">
        <v>0.22172547722208519</v>
      </c>
      <c r="Y10" s="18">
        <v>0.28376372009979428</v>
      </c>
      <c r="Z10" s="18">
        <v>0.33490599509187552</v>
      </c>
      <c r="AA10" s="18">
        <v>0.53595537520360137</v>
      </c>
      <c r="AB10" s="18">
        <v>0.43177609613126511</v>
      </c>
      <c r="AC10" s="18">
        <v>0.23326908776214081</v>
      </c>
      <c r="AD10" s="18">
        <v>0.40281294378716581</v>
      </c>
      <c r="AE10" s="18">
        <v>0.43811809774378258</v>
      </c>
      <c r="AG10" s="18">
        <v>0.2439102227730115</v>
      </c>
      <c r="AH10" s="18">
        <v>0.42696165225492511</v>
      </c>
    </row>
    <row r="11" spans="2:36" ht="19" customHeight="1" x14ac:dyDescent="0.35">
      <c r="B11" s="20" t="s">
        <v>176</v>
      </c>
      <c r="C11" s="18">
        <v>0.23928172827654781</v>
      </c>
      <c r="D11" s="18">
        <v>0.24297272839514081</v>
      </c>
      <c r="E11" s="18">
        <v>0.23110428656243681</v>
      </c>
      <c r="G11" s="18">
        <v>0.225662789913884</v>
      </c>
      <c r="H11" s="18">
        <v>0.27554923452147412</v>
      </c>
      <c r="J11" s="18">
        <v>0.17683533624148731</v>
      </c>
      <c r="K11" s="18">
        <v>0.1455122192368114</v>
      </c>
      <c r="L11" s="18">
        <v>0.20678966633048601</v>
      </c>
      <c r="M11" s="18">
        <v>0.23129369134696151</v>
      </c>
      <c r="N11" s="18">
        <v>0.30396885113392108</v>
      </c>
      <c r="O11" s="18">
        <v>0.29779372985110159</v>
      </c>
      <c r="P11" s="18">
        <v>0.21411069127601351</v>
      </c>
      <c r="Q11" s="18">
        <v>0.39787772838139668</v>
      </c>
      <c r="R11" s="18">
        <v>0.25110955230711929</v>
      </c>
      <c r="S11" s="18">
        <v>0.28199086738734969</v>
      </c>
      <c r="T11" s="18">
        <v>0.21267820352558189</v>
      </c>
      <c r="U11" s="18">
        <v>0.42204029967238182</v>
      </c>
      <c r="W11" s="18">
        <v>0.23488583779764821</v>
      </c>
      <c r="X11" s="18">
        <v>0.25185071060291392</v>
      </c>
      <c r="Y11" s="18">
        <v>0.236537359782614</v>
      </c>
      <c r="Z11" s="18">
        <v>0.16784772593253339</v>
      </c>
      <c r="AA11" s="18">
        <v>0.22557689571065731</v>
      </c>
      <c r="AB11" s="18">
        <v>0.36221272561043327</v>
      </c>
      <c r="AC11" s="18">
        <v>0.30168313890855653</v>
      </c>
      <c r="AD11" s="18">
        <v>0.47437381883287433</v>
      </c>
      <c r="AE11" s="18">
        <v>0.2493398681643024</v>
      </c>
      <c r="AG11" s="18">
        <v>0.2381424639335529</v>
      </c>
      <c r="AH11" s="18">
        <v>0.32045070390407082</v>
      </c>
    </row>
    <row r="12" spans="2:36" ht="19" customHeight="1" x14ac:dyDescent="0.35">
      <c r="B12" s="20" t="s">
        <v>177</v>
      </c>
      <c r="C12" s="18">
        <v>0.19492726703819191</v>
      </c>
      <c r="D12" s="18">
        <v>0.16260263621701981</v>
      </c>
      <c r="E12" s="18">
        <v>0.233730364449589</v>
      </c>
      <c r="G12" s="18">
        <v>0.22501089341132249</v>
      </c>
      <c r="H12" s="18">
        <v>0.1148139661109579</v>
      </c>
      <c r="J12" s="18">
        <v>0.16636237681450489</v>
      </c>
      <c r="K12" s="18">
        <v>0.28706439434743009</v>
      </c>
      <c r="L12" s="18">
        <v>0.14514334432516449</v>
      </c>
      <c r="M12" s="18">
        <v>0.18058559986201031</v>
      </c>
      <c r="N12" s="18">
        <v>0.19449312012095341</v>
      </c>
      <c r="O12" s="18">
        <v>0.26294530631266771</v>
      </c>
      <c r="P12" s="18">
        <v>0.25857728963719562</v>
      </c>
      <c r="Q12" s="18">
        <v>0.1542094004173267</v>
      </c>
      <c r="R12" s="18">
        <v>0.1095778652720734</v>
      </c>
      <c r="S12" s="18">
        <v>0.1535658368900682</v>
      </c>
      <c r="T12" s="18">
        <v>0.164637945368628</v>
      </c>
      <c r="U12" s="18">
        <v>0.2</v>
      </c>
      <c r="W12" s="18">
        <v>0.22112744001486509</v>
      </c>
      <c r="X12" s="18">
        <v>0.2312102580006028</v>
      </c>
      <c r="Y12" s="18">
        <v>0.1874434162046309</v>
      </c>
      <c r="Z12" s="18">
        <v>0.19845070799766501</v>
      </c>
      <c r="AA12" s="18">
        <v>2.628581140483402E-2</v>
      </c>
      <c r="AB12" s="18">
        <v>0.15375576479194791</v>
      </c>
      <c r="AC12" s="18">
        <v>0.12249597440318979</v>
      </c>
      <c r="AD12" s="18">
        <v>0</v>
      </c>
      <c r="AE12" s="18">
        <v>0.1136539133492926</v>
      </c>
      <c r="AG12" s="18">
        <v>0.19965693342686891</v>
      </c>
      <c r="AH12" s="18">
        <v>7.7739222524411081E-2</v>
      </c>
    </row>
    <row r="13" spans="2:36" ht="19" customHeight="1" x14ac:dyDescent="0.35">
      <c r="B13" s="20" t="s">
        <v>66</v>
      </c>
      <c r="C13" s="18">
        <v>7.8467274928693195E-2</v>
      </c>
      <c r="D13" s="18">
        <v>6.4577463620386397E-2</v>
      </c>
      <c r="E13" s="18">
        <v>9.505351920379905E-2</v>
      </c>
      <c r="G13" s="18">
        <v>9.4163634235181939E-2</v>
      </c>
      <c r="H13" s="18">
        <v>3.6667555008429241E-2</v>
      </c>
      <c r="J13" s="18">
        <v>0.1972752954124436</v>
      </c>
      <c r="K13" s="18">
        <v>5.5136540636662533E-2</v>
      </c>
      <c r="L13" s="18">
        <v>6.7607379789043284E-2</v>
      </c>
      <c r="M13" s="18">
        <v>8.8849291399900776E-2</v>
      </c>
      <c r="N13" s="18">
        <v>0</v>
      </c>
      <c r="O13" s="18">
        <v>7.1959772403572625E-2</v>
      </c>
      <c r="P13" s="18">
        <v>4.8015230059402288E-2</v>
      </c>
      <c r="Q13" s="18">
        <v>0.1086960101541177</v>
      </c>
      <c r="R13" s="18">
        <v>0.11747297225380821</v>
      </c>
      <c r="S13" s="18">
        <v>4.9816826324624391E-2</v>
      </c>
      <c r="T13" s="18">
        <v>3.1931005003349867E-2</v>
      </c>
      <c r="U13" s="18">
        <v>8.8979850163809091E-2</v>
      </c>
      <c r="W13" s="18">
        <v>0.12808587725631049</v>
      </c>
      <c r="X13" s="18">
        <v>8.3821933633574014E-2</v>
      </c>
      <c r="Y13" s="18">
        <v>1.3121022662097701E-2</v>
      </c>
      <c r="Z13" s="18">
        <v>2.5044225388547819E-2</v>
      </c>
      <c r="AA13" s="18">
        <v>3.1067852927644801E-2</v>
      </c>
      <c r="AB13" s="18">
        <v>0</v>
      </c>
      <c r="AC13" s="18">
        <v>8.1524156460442629E-2</v>
      </c>
      <c r="AD13" s="18">
        <v>0</v>
      </c>
      <c r="AE13" s="18">
        <v>0</v>
      </c>
      <c r="AG13" s="18">
        <v>8.1337038516246143E-2</v>
      </c>
      <c r="AH13" s="18">
        <v>0</v>
      </c>
    </row>
    <row r="14" spans="2:36" ht="19" customHeight="1" x14ac:dyDescent="0.35">
      <c r="B14" s="20" t="s">
        <v>65</v>
      </c>
      <c r="C14" s="18">
        <v>0.10964508025706191</v>
      </c>
      <c r="D14" s="18">
        <v>9.9328585644846049E-2</v>
      </c>
      <c r="E14" s="18">
        <v>0.11437110507221029</v>
      </c>
      <c r="G14" s="18">
        <v>0.12903374532835191</v>
      </c>
      <c r="H14" s="18">
        <v>5.8012675966170331E-2</v>
      </c>
      <c r="J14" s="18">
        <v>6.6382853283110971E-2</v>
      </c>
      <c r="K14" s="18">
        <v>8.2704810954993796E-2</v>
      </c>
      <c r="L14" s="18">
        <v>0.1234902486475101</v>
      </c>
      <c r="M14" s="18">
        <v>0.18870256293984161</v>
      </c>
      <c r="N14" s="18">
        <v>0.14039267519705831</v>
      </c>
      <c r="O14" s="18">
        <v>4.7294516682892328E-2</v>
      </c>
      <c r="P14" s="18">
        <v>0.1186433086313579</v>
      </c>
      <c r="Q14" s="18">
        <v>0.12748938732446519</v>
      </c>
      <c r="R14" s="18">
        <v>0.15243086353418669</v>
      </c>
      <c r="S14" s="18">
        <v>4.9816826324624391E-2</v>
      </c>
      <c r="T14" s="18">
        <v>0.12508827361953839</v>
      </c>
      <c r="U14" s="18">
        <v>0</v>
      </c>
      <c r="W14" s="18">
        <v>0.1620049574262849</v>
      </c>
      <c r="X14" s="18">
        <v>9.4164445915642186E-2</v>
      </c>
      <c r="Y14" s="18">
        <v>8.0876859176659405E-2</v>
      </c>
      <c r="Z14" s="18">
        <v>6.7994396222831058E-2</v>
      </c>
      <c r="AA14" s="18">
        <v>7.2923257248107096E-2</v>
      </c>
      <c r="AB14" s="18">
        <v>0</v>
      </c>
      <c r="AC14" s="18">
        <v>3.9289980298575292E-2</v>
      </c>
      <c r="AD14" s="18">
        <v>0</v>
      </c>
      <c r="AE14" s="18">
        <v>0</v>
      </c>
      <c r="AG14" s="18">
        <v>0.1136551017489766</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J20"/>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9" t="s">
        <v>429</v>
      </c>
    </row>
    <row r="6" spans="2:10" ht="60" customHeight="1" x14ac:dyDescent="0.35">
      <c r="C6" s="21" t="s">
        <v>430</v>
      </c>
      <c r="D6" s="21" t="s">
        <v>431</v>
      </c>
      <c r="E6" s="21" t="s">
        <v>432</v>
      </c>
      <c r="F6" s="21" t="s">
        <v>433</v>
      </c>
      <c r="G6" s="21" t="s">
        <v>434</v>
      </c>
      <c r="H6" s="21" t="s">
        <v>435</v>
      </c>
      <c r="I6" s="21" t="s">
        <v>436</v>
      </c>
      <c r="J6" s="21" t="s">
        <v>437</v>
      </c>
    </row>
    <row r="7" spans="2:10" x14ac:dyDescent="0.35">
      <c r="B7" s="20" t="s">
        <v>203</v>
      </c>
      <c r="C7" s="18">
        <v>0.2383672605498702</v>
      </c>
      <c r="D7" s="18">
        <v>0.15971718247419789</v>
      </c>
      <c r="E7" s="18">
        <v>0.1041305095425766</v>
      </c>
      <c r="F7" s="18">
        <v>0.15009891198241229</v>
      </c>
      <c r="G7" s="18">
        <v>0.1188070636770738</v>
      </c>
      <c r="H7" s="18">
        <v>0.14722536003976139</v>
      </c>
      <c r="I7" s="18">
        <v>0.13141842410390159</v>
      </c>
      <c r="J7" s="18">
        <v>0.1701595591734637</v>
      </c>
    </row>
    <row r="8" spans="2:10" x14ac:dyDescent="0.35">
      <c r="B8" s="20" t="s">
        <v>204</v>
      </c>
      <c r="C8" s="18">
        <v>0.19547826386724951</v>
      </c>
      <c r="D8" s="18">
        <v>0.18139518702444021</v>
      </c>
      <c r="E8" s="18">
        <v>0.19936938468198501</v>
      </c>
      <c r="F8" s="18">
        <v>0.19090353502290261</v>
      </c>
      <c r="G8" s="18">
        <v>0.14312768248769189</v>
      </c>
      <c r="H8" s="18">
        <v>0.19290559028741119</v>
      </c>
      <c r="I8" s="18">
        <v>0.1731754291227483</v>
      </c>
      <c r="J8" s="18">
        <v>0.1608724397327306</v>
      </c>
    </row>
    <row r="9" spans="2:10" x14ac:dyDescent="0.35">
      <c r="B9" s="20" t="s">
        <v>205</v>
      </c>
      <c r="C9" s="18">
        <v>0.24838177932432109</v>
      </c>
      <c r="D9" s="18">
        <v>0.18352048314708649</v>
      </c>
      <c r="E9" s="18">
        <v>0.22788585979234391</v>
      </c>
      <c r="F9" s="18">
        <v>0.17242074245472849</v>
      </c>
      <c r="G9" s="18">
        <v>0.225591340918849</v>
      </c>
      <c r="H9" s="18">
        <v>0.27453390184356818</v>
      </c>
      <c r="I9" s="18">
        <v>0.23875780869575211</v>
      </c>
      <c r="J9" s="18">
        <v>0.24845429382333789</v>
      </c>
    </row>
    <row r="10" spans="2:10" x14ac:dyDescent="0.35">
      <c r="B10" s="20" t="s">
        <v>206</v>
      </c>
      <c r="C10" s="18">
        <v>0.13357028607007479</v>
      </c>
      <c r="D10" s="18">
        <v>0.1758827692922276</v>
      </c>
      <c r="E10" s="18">
        <v>0.15928623157416191</v>
      </c>
      <c r="F10" s="18">
        <v>0.1517103240711013</v>
      </c>
      <c r="G10" s="18">
        <v>0.17764447707765749</v>
      </c>
      <c r="H10" s="18">
        <v>0.17866815663770971</v>
      </c>
      <c r="I10" s="18">
        <v>0.16118646024849209</v>
      </c>
      <c r="J10" s="18">
        <v>0.18237992944178749</v>
      </c>
    </row>
    <row r="11" spans="2:10" x14ac:dyDescent="0.35">
      <c r="B11" s="20" t="s">
        <v>207</v>
      </c>
      <c r="C11" s="18">
        <v>6.3848835306164572E-2</v>
      </c>
      <c r="D11" s="18">
        <v>0.12072473197680481</v>
      </c>
      <c r="E11" s="18">
        <v>0.11086746531860139</v>
      </c>
      <c r="F11" s="18">
        <v>0.1207295557240977</v>
      </c>
      <c r="G11" s="18">
        <v>0.15136526573454481</v>
      </c>
      <c r="H11" s="18">
        <v>0.10216873241752519</v>
      </c>
      <c r="I11" s="18">
        <v>9.6919749722179163E-2</v>
      </c>
      <c r="J11" s="18">
        <v>7.0203517713061547E-2</v>
      </c>
    </row>
    <row r="12" spans="2:10" x14ac:dyDescent="0.35">
      <c r="B12" s="20" t="s">
        <v>66</v>
      </c>
      <c r="C12" s="18">
        <v>2.5982340288404241E-2</v>
      </c>
      <c r="D12" s="18">
        <v>3.2077496782728657E-2</v>
      </c>
      <c r="E12" s="18">
        <v>6.7309341063984798E-2</v>
      </c>
      <c r="F12" s="18">
        <v>3.4977956265999408E-2</v>
      </c>
      <c r="G12" s="18">
        <v>3.7104843309645738E-2</v>
      </c>
      <c r="H12" s="18">
        <v>4.1161760011370181E-2</v>
      </c>
      <c r="I12" s="18">
        <v>6.7514929599351681E-2</v>
      </c>
      <c r="J12" s="18">
        <v>6.588273045243441E-2</v>
      </c>
    </row>
    <row r="13" spans="2:10" x14ac:dyDescent="0.35">
      <c r="B13" s="20" t="s">
        <v>65</v>
      </c>
      <c r="C13" s="18">
        <v>9.4371234593915679E-2</v>
      </c>
      <c r="D13" s="18">
        <v>0.14668214930251439</v>
      </c>
      <c r="E13" s="18">
        <v>0.13115120802634639</v>
      </c>
      <c r="F13" s="18">
        <v>0.1791589744787582</v>
      </c>
      <c r="G13" s="18">
        <v>0.14635932679453739</v>
      </c>
      <c r="H13" s="18">
        <v>6.3336498762654153E-2</v>
      </c>
      <c r="I13" s="18">
        <v>0.1310271985075751</v>
      </c>
      <c r="J13" s="18">
        <v>0.10204752966318439</v>
      </c>
    </row>
    <row r="16" spans="2:10" x14ac:dyDescent="0.35">
      <c r="B16" t="s">
        <v>380</v>
      </c>
    </row>
    <row r="17" spans="2:2" x14ac:dyDescent="0.35">
      <c r="B17" t="s">
        <v>11</v>
      </c>
    </row>
    <row r="20" spans="2:2" x14ac:dyDescent="0.35">
      <c r="B20" t="str">
        <f>HYPERLINK("#Contents!A1", "Return to Contents")</f>
        <v>Return to Contents</v>
      </c>
    </row>
  </sheetData>
  <pageMargins left="0.75" right="0.75" top="1" bottom="1" header="0.5" footer="0.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202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203</v>
      </c>
      <c r="C9" s="18">
        <v>0.15971718247419789</v>
      </c>
      <c r="D9" s="18">
        <v>0.16192804261897831</v>
      </c>
      <c r="E9" s="18">
        <v>0.15991924979840469</v>
      </c>
      <c r="G9" s="18">
        <v>0.13903151178942599</v>
      </c>
      <c r="H9" s="18">
        <v>0.21480353874974761</v>
      </c>
      <c r="J9" s="18">
        <v>7.4290541598227483E-2</v>
      </c>
      <c r="K9" s="18">
        <v>0.15988848916106821</v>
      </c>
      <c r="L9" s="18">
        <v>0.19011597414800199</v>
      </c>
      <c r="M9" s="18">
        <v>0.1921688564555023</v>
      </c>
      <c r="N9" s="18">
        <v>7.6920023411331542E-2</v>
      </c>
      <c r="O9" s="18">
        <v>0.15206512085372451</v>
      </c>
      <c r="P9" s="18">
        <v>0.15182995798964011</v>
      </c>
      <c r="Q9" s="18">
        <v>0.16213763447474649</v>
      </c>
      <c r="R9" s="18">
        <v>0.16420065501676509</v>
      </c>
      <c r="S9" s="18">
        <v>0.1535658368900682</v>
      </c>
      <c r="T9" s="18">
        <v>0.27144593465245842</v>
      </c>
      <c r="U9" s="18">
        <v>0</v>
      </c>
      <c r="W9" s="18">
        <v>0.11584996598712199</v>
      </c>
      <c r="X9" s="18">
        <v>0.1024440505348411</v>
      </c>
      <c r="Y9" s="18">
        <v>0.22210151705422601</v>
      </c>
      <c r="Z9" s="18">
        <v>0.21529113824933621</v>
      </c>
      <c r="AA9" s="18">
        <v>0.1513883431185333</v>
      </c>
      <c r="AB9" s="18">
        <v>0.18789388831310971</v>
      </c>
      <c r="AC9" s="18">
        <v>0.34699931617781599</v>
      </c>
      <c r="AD9" s="18">
        <v>0</v>
      </c>
      <c r="AE9" s="18">
        <v>0.33092794586585761</v>
      </c>
      <c r="AG9" s="18">
        <v>0.15286367955578239</v>
      </c>
      <c r="AH9" s="18">
        <v>0.22635455713828531</v>
      </c>
    </row>
    <row r="10" spans="2:36" ht="19" customHeight="1" x14ac:dyDescent="0.35">
      <c r="B10" s="20" t="s">
        <v>204</v>
      </c>
      <c r="C10" s="18">
        <v>0.18139518702444021</v>
      </c>
      <c r="D10" s="18">
        <v>0.19924313451063499</v>
      </c>
      <c r="E10" s="18">
        <v>0.1566770792506261</v>
      </c>
      <c r="G10" s="18">
        <v>0.14494128797313849</v>
      </c>
      <c r="H10" s="18">
        <v>0.27847265196983501</v>
      </c>
      <c r="J10" s="18">
        <v>0.29991480793222253</v>
      </c>
      <c r="K10" s="18">
        <v>0.157612864918458</v>
      </c>
      <c r="L10" s="18">
        <v>0.26575461895769492</v>
      </c>
      <c r="M10" s="18">
        <v>0.1591561709185442</v>
      </c>
      <c r="N10" s="18">
        <v>0.1635761759368628</v>
      </c>
      <c r="O10" s="18">
        <v>0.1233278756161077</v>
      </c>
      <c r="P10" s="18">
        <v>0.15948872567861899</v>
      </c>
      <c r="Q10" s="18">
        <v>0.18296843707001001</v>
      </c>
      <c r="R10" s="18">
        <v>0.1938098934092608</v>
      </c>
      <c r="S10" s="18">
        <v>0.15767796929319669</v>
      </c>
      <c r="T10" s="18">
        <v>3.9840311636464447E-2</v>
      </c>
      <c r="U10" s="18">
        <v>8.8979850163809091E-2</v>
      </c>
      <c r="W10" s="18">
        <v>0.1146073777372722</v>
      </c>
      <c r="X10" s="18">
        <v>0.10079796591685571</v>
      </c>
      <c r="Y10" s="18">
        <v>0.2467172076099447</v>
      </c>
      <c r="Z10" s="18">
        <v>0.30476973334994811</v>
      </c>
      <c r="AA10" s="18">
        <v>0.27772691316186998</v>
      </c>
      <c r="AB10" s="18">
        <v>0.48419860865663938</v>
      </c>
      <c r="AC10" s="18">
        <v>0.30249502112213927</v>
      </c>
      <c r="AD10" s="18">
        <v>0.47437381883287433</v>
      </c>
      <c r="AE10" s="18">
        <v>0.26274478112410882</v>
      </c>
      <c r="AG10" s="18">
        <v>0.1778558605960365</v>
      </c>
      <c r="AH10" s="18">
        <v>0.3296196579751911</v>
      </c>
    </row>
    <row r="11" spans="2:36" ht="19" customHeight="1" x14ac:dyDescent="0.35">
      <c r="B11" s="20" t="s">
        <v>205</v>
      </c>
      <c r="C11" s="18">
        <v>0.18352048314708649</v>
      </c>
      <c r="D11" s="18">
        <v>0.213765453751257</v>
      </c>
      <c r="E11" s="18">
        <v>0.1500882019180696</v>
      </c>
      <c r="G11" s="18">
        <v>0.170076737373411</v>
      </c>
      <c r="H11" s="18">
        <v>0.219321448010739</v>
      </c>
      <c r="J11" s="18">
        <v>7.4476588590195653E-2</v>
      </c>
      <c r="K11" s="18">
        <v>0.20700939280547839</v>
      </c>
      <c r="L11" s="18">
        <v>0.1815289735497771</v>
      </c>
      <c r="M11" s="18">
        <v>0.16262102624267649</v>
      </c>
      <c r="N11" s="18">
        <v>0.1747495991237677</v>
      </c>
      <c r="O11" s="18">
        <v>0.2088979617098797</v>
      </c>
      <c r="P11" s="18">
        <v>0.24215481562930519</v>
      </c>
      <c r="Q11" s="18">
        <v>0.18433749314584319</v>
      </c>
      <c r="R11" s="18">
        <v>0.1889020306947064</v>
      </c>
      <c r="S11" s="18">
        <v>0.1412262141676161</v>
      </c>
      <c r="T11" s="18">
        <v>0.215313949919443</v>
      </c>
      <c r="U11" s="18">
        <v>0</v>
      </c>
      <c r="W11" s="18">
        <v>0.1315456378955662</v>
      </c>
      <c r="X11" s="18">
        <v>0.26531932082921877</v>
      </c>
      <c r="Y11" s="18">
        <v>0.1195557985813693</v>
      </c>
      <c r="Z11" s="18">
        <v>0.20760761715899931</v>
      </c>
      <c r="AA11" s="18">
        <v>0.33436023583584629</v>
      </c>
      <c r="AB11" s="18">
        <v>0.16867643542582511</v>
      </c>
      <c r="AC11" s="18">
        <v>0.27205506754155678</v>
      </c>
      <c r="AD11" s="18">
        <v>0.52562618116712545</v>
      </c>
      <c r="AE11" s="18">
        <v>0.34941176411698532</v>
      </c>
      <c r="AG11" s="18">
        <v>0.1777293801251221</v>
      </c>
      <c r="AH11" s="18">
        <v>0.40509560394916588</v>
      </c>
    </row>
    <row r="12" spans="2:36" ht="19" customHeight="1" x14ac:dyDescent="0.35">
      <c r="B12" s="20" t="s">
        <v>206</v>
      </c>
      <c r="C12" s="18">
        <v>0.1758827692922276</v>
      </c>
      <c r="D12" s="18">
        <v>0.15756181836827449</v>
      </c>
      <c r="E12" s="18">
        <v>0.19895498533421899</v>
      </c>
      <c r="G12" s="18">
        <v>0.1828799048011526</v>
      </c>
      <c r="H12" s="18">
        <v>0.15724925697218961</v>
      </c>
      <c r="J12" s="18">
        <v>0.13614146489154269</v>
      </c>
      <c r="K12" s="18">
        <v>0.17223827961335139</v>
      </c>
      <c r="L12" s="18">
        <v>0.14437275061840801</v>
      </c>
      <c r="M12" s="18">
        <v>0.1604089735663945</v>
      </c>
      <c r="N12" s="18">
        <v>0.25717129273490169</v>
      </c>
      <c r="O12" s="18">
        <v>0.23420806107505079</v>
      </c>
      <c r="P12" s="18">
        <v>0.13861284115585809</v>
      </c>
      <c r="Q12" s="18">
        <v>0.12726472341240919</v>
      </c>
      <c r="R12" s="18">
        <v>0.16621176653733119</v>
      </c>
      <c r="S12" s="18">
        <v>0.21572228593714471</v>
      </c>
      <c r="T12" s="18">
        <v>0.13299758025265301</v>
      </c>
      <c r="U12" s="18">
        <v>0.711020149836191</v>
      </c>
      <c r="W12" s="18">
        <v>0.18287695707265961</v>
      </c>
      <c r="X12" s="18">
        <v>0.23105675640584039</v>
      </c>
      <c r="Y12" s="18">
        <v>0.2029283507734434</v>
      </c>
      <c r="Z12" s="18">
        <v>0.12990183880968939</v>
      </c>
      <c r="AA12" s="18">
        <v>0.16360125063564329</v>
      </c>
      <c r="AB12" s="18">
        <v>0.15923106760442579</v>
      </c>
      <c r="AC12" s="18">
        <v>0</v>
      </c>
      <c r="AD12" s="18">
        <v>0</v>
      </c>
      <c r="AE12" s="18">
        <v>5.6915508893047952E-2</v>
      </c>
      <c r="AG12" s="18">
        <v>0.18111373605867009</v>
      </c>
      <c r="AH12" s="18">
        <v>3.8930180937357867E-2</v>
      </c>
    </row>
    <row r="13" spans="2:36" ht="19" customHeight="1" x14ac:dyDescent="0.35">
      <c r="B13" s="20" t="s">
        <v>207</v>
      </c>
      <c r="C13" s="18">
        <v>0.12072473197680481</v>
      </c>
      <c r="D13" s="18">
        <v>9.5402454980183057E-2</v>
      </c>
      <c r="E13" s="18">
        <v>0.15059433229781019</v>
      </c>
      <c r="G13" s="18">
        <v>0.13697632900670509</v>
      </c>
      <c r="H13" s="18">
        <v>7.7446402853311599E-2</v>
      </c>
      <c r="J13" s="18">
        <v>0.20233827118268549</v>
      </c>
      <c r="K13" s="18">
        <v>0.19297789222831879</v>
      </c>
      <c r="L13" s="18">
        <v>6.4442515210904647E-2</v>
      </c>
      <c r="M13" s="18">
        <v>6.4803451257095038E-2</v>
      </c>
      <c r="N13" s="18">
        <v>9.3595116798038877E-2</v>
      </c>
      <c r="O13" s="18">
        <v>7.8069353691683593E-2</v>
      </c>
      <c r="P13" s="18">
        <v>0.1239289043193704</v>
      </c>
      <c r="Q13" s="18">
        <v>0.16032327482698061</v>
      </c>
      <c r="R13" s="18">
        <v>9.9154613744680958E-2</v>
      </c>
      <c r="S13" s="18">
        <v>0.23217404106272541</v>
      </c>
      <c r="T13" s="18">
        <v>0.1037023216431642</v>
      </c>
      <c r="U13" s="18">
        <v>0.2</v>
      </c>
      <c r="W13" s="18">
        <v>0.1514341565008781</v>
      </c>
      <c r="X13" s="18">
        <v>0.14357729411478479</v>
      </c>
      <c r="Y13" s="18">
        <v>0.10579168458893901</v>
      </c>
      <c r="Z13" s="18">
        <v>0.1259112639206591</v>
      </c>
      <c r="AA13" s="18">
        <v>0</v>
      </c>
      <c r="AB13" s="18">
        <v>0</v>
      </c>
      <c r="AC13" s="18">
        <v>7.8450595158487804E-2</v>
      </c>
      <c r="AD13" s="18">
        <v>0</v>
      </c>
      <c r="AE13" s="18">
        <v>0</v>
      </c>
      <c r="AG13" s="18">
        <v>0.12513996673879901</v>
      </c>
      <c r="AH13" s="18">
        <v>0</v>
      </c>
    </row>
    <row r="14" spans="2:36" ht="19" customHeight="1" x14ac:dyDescent="0.35">
      <c r="B14" s="20" t="s">
        <v>66</v>
      </c>
      <c r="C14" s="18">
        <v>3.2077496782728657E-2</v>
      </c>
      <c r="D14" s="18">
        <v>4.9355727273003601E-2</v>
      </c>
      <c r="E14" s="18">
        <v>1.3585405041771709E-2</v>
      </c>
      <c r="G14" s="18">
        <v>4.0059195911405818E-2</v>
      </c>
      <c r="H14" s="18">
        <v>1.082207177926312E-2</v>
      </c>
      <c r="J14" s="18">
        <v>5.9632660067947853E-2</v>
      </c>
      <c r="K14" s="18">
        <v>0</v>
      </c>
      <c r="L14" s="18">
        <v>5.3572295681768939E-2</v>
      </c>
      <c r="M14" s="18">
        <v>2.2212322849975191E-2</v>
      </c>
      <c r="N14" s="18">
        <v>4.6797558399019439E-2</v>
      </c>
      <c r="O14" s="18">
        <v>0.1047706041708322</v>
      </c>
      <c r="P14" s="18">
        <v>0</v>
      </c>
      <c r="Q14" s="18">
        <v>2.4682587667945462E-2</v>
      </c>
      <c r="R14" s="18">
        <v>0</v>
      </c>
      <c r="S14" s="18">
        <v>0</v>
      </c>
      <c r="T14" s="18">
        <v>3.9840311636464447E-2</v>
      </c>
      <c r="U14" s="18">
        <v>0</v>
      </c>
      <c r="W14" s="18">
        <v>4.3664549764997708E-2</v>
      </c>
      <c r="X14" s="18">
        <v>2.4153679698951502E-2</v>
      </c>
      <c r="Y14" s="18">
        <v>4.9009353558986363E-2</v>
      </c>
      <c r="Z14" s="18">
        <v>1.6518408511368009E-2</v>
      </c>
      <c r="AA14" s="18">
        <v>0</v>
      </c>
      <c r="AB14" s="18">
        <v>0</v>
      </c>
      <c r="AC14" s="18">
        <v>0</v>
      </c>
      <c r="AD14" s="18">
        <v>0</v>
      </c>
      <c r="AE14" s="18">
        <v>0</v>
      </c>
      <c r="AG14" s="18">
        <v>3.3250658872664582E-2</v>
      </c>
      <c r="AH14" s="18">
        <v>0</v>
      </c>
    </row>
    <row r="15" spans="2:36" ht="19" customHeight="1" x14ac:dyDescent="0.35">
      <c r="B15" s="20" t="s">
        <v>65</v>
      </c>
      <c r="C15" s="18">
        <v>0.14668214930251439</v>
      </c>
      <c r="D15" s="18">
        <v>0.1227433684976685</v>
      </c>
      <c r="E15" s="18">
        <v>0.1701807463590988</v>
      </c>
      <c r="G15" s="18">
        <v>0.18603503314476111</v>
      </c>
      <c r="H15" s="18">
        <v>4.1884629664914103E-2</v>
      </c>
      <c r="J15" s="18">
        <v>0.1532056657371782</v>
      </c>
      <c r="K15" s="18">
        <v>0.11027308127332509</v>
      </c>
      <c r="L15" s="18">
        <v>0.1002128718334442</v>
      </c>
      <c r="M15" s="18">
        <v>0.238629198709812</v>
      </c>
      <c r="N15" s="18">
        <v>0.18719023359607781</v>
      </c>
      <c r="O15" s="18">
        <v>9.866102288272123E-2</v>
      </c>
      <c r="P15" s="18">
        <v>0.18398475522720731</v>
      </c>
      <c r="Q15" s="18">
        <v>0.15828584940206461</v>
      </c>
      <c r="R15" s="18">
        <v>0.18772104059725531</v>
      </c>
      <c r="S15" s="18">
        <v>9.9633652649248783E-2</v>
      </c>
      <c r="T15" s="18">
        <v>0.19685959025935271</v>
      </c>
      <c r="U15" s="18">
        <v>0</v>
      </c>
      <c r="W15" s="18">
        <v>0.2600213550415042</v>
      </c>
      <c r="X15" s="18">
        <v>0.13265093249950771</v>
      </c>
      <c r="Y15" s="18">
        <v>5.3896087833091452E-2</v>
      </c>
      <c r="Z15" s="18">
        <v>0</v>
      </c>
      <c r="AA15" s="18">
        <v>7.2923257248107096E-2</v>
      </c>
      <c r="AB15" s="18">
        <v>0</v>
      </c>
      <c r="AC15" s="18">
        <v>0</v>
      </c>
      <c r="AD15" s="18">
        <v>0</v>
      </c>
      <c r="AE15" s="18">
        <v>0</v>
      </c>
      <c r="AG15" s="18">
        <v>0.1520467180529253</v>
      </c>
      <c r="AH15" s="18">
        <v>0</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208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203</v>
      </c>
      <c r="C9" s="18">
        <v>0.2383672605498702</v>
      </c>
      <c r="D9" s="18">
        <v>0.22977689189215769</v>
      </c>
      <c r="E9" s="18">
        <v>0.25175838683524271</v>
      </c>
      <c r="G9" s="18">
        <v>0.2454310701381833</v>
      </c>
      <c r="H9" s="18">
        <v>0.21955619381801331</v>
      </c>
      <c r="J9" s="18">
        <v>0.118546218265461</v>
      </c>
      <c r="K9" s="18">
        <v>0.1708048653125325</v>
      </c>
      <c r="L9" s="18">
        <v>0.33175862698894082</v>
      </c>
      <c r="M9" s="18">
        <v>0.15711903617265649</v>
      </c>
      <c r="N9" s="18">
        <v>0.123717581810351</v>
      </c>
      <c r="O9" s="18">
        <v>0.22198889849882891</v>
      </c>
      <c r="P9" s="18">
        <v>0.28104445799702299</v>
      </c>
      <c r="Q9" s="18">
        <v>0.29778234588596098</v>
      </c>
      <c r="R9" s="18">
        <v>0.17965739713032411</v>
      </c>
      <c r="S9" s="18">
        <v>0.31124380618326503</v>
      </c>
      <c r="T9" s="18">
        <v>0.33003438441990463</v>
      </c>
      <c r="U9" s="18">
        <v>0.11102014983619091</v>
      </c>
      <c r="W9" s="18">
        <v>0.21491866534929371</v>
      </c>
      <c r="X9" s="18">
        <v>0.15123394922917899</v>
      </c>
      <c r="Y9" s="18">
        <v>0.30436732744790418</v>
      </c>
      <c r="Z9" s="18">
        <v>0.25331851426545271</v>
      </c>
      <c r="AA9" s="18">
        <v>0.42586813125439082</v>
      </c>
      <c r="AB9" s="18">
        <v>0.2472969414545185</v>
      </c>
      <c r="AC9" s="18">
        <v>0.30641463922991657</v>
      </c>
      <c r="AD9" s="18">
        <v>0.2166108411134009</v>
      </c>
      <c r="AE9" s="18">
        <v>0.2101040116110762</v>
      </c>
      <c r="AG9" s="18">
        <v>0.23661019991442189</v>
      </c>
      <c r="AH9" s="18">
        <v>0.21216017283720151</v>
      </c>
    </row>
    <row r="10" spans="2:36" ht="19" customHeight="1" x14ac:dyDescent="0.35">
      <c r="B10" s="20" t="s">
        <v>204</v>
      </c>
      <c r="C10" s="18">
        <v>0.19547826386724951</v>
      </c>
      <c r="D10" s="18">
        <v>0.23791341834379631</v>
      </c>
      <c r="E10" s="18">
        <v>0.14751197317430681</v>
      </c>
      <c r="G10" s="18">
        <v>0.16664073439371371</v>
      </c>
      <c r="H10" s="18">
        <v>0.27227318373684273</v>
      </c>
      <c r="J10" s="18">
        <v>0.25921961314679942</v>
      </c>
      <c r="K10" s="18">
        <v>0.22868234520445829</v>
      </c>
      <c r="L10" s="18">
        <v>0.236893086854606</v>
      </c>
      <c r="M10" s="18">
        <v>0.22008534863702631</v>
      </c>
      <c r="N10" s="18">
        <v>0.22969892815007059</v>
      </c>
      <c r="O10" s="18">
        <v>0.1145374559250376</v>
      </c>
      <c r="P10" s="18">
        <v>0.18398579151530089</v>
      </c>
      <c r="Q10" s="18">
        <v>0.15217197499241061</v>
      </c>
      <c r="R10" s="18">
        <v>0.17582500675004409</v>
      </c>
      <c r="S10" s="18">
        <v>0.19927053081156409</v>
      </c>
      <c r="T10" s="18">
        <v>0.11952093490939331</v>
      </c>
      <c r="U10" s="18">
        <v>0.22204029967238181</v>
      </c>
      <c r="W10" s="18">
        <v>0.14294158693851791</v>
      </c>
      <c r="X10" s="18">
        <v>0.2040475552959953</v>
      </c>
      <c r="Y10" s="18">
        <v>0.22034797247215379</v>
      </c>
      <c r="Z10" s="18">
        <v>0.25699592544191141</v>
      </c>
      <c r="AA10" s="18">
        <v>0.1678048285397471</v>
      </c>
      <c r="AB10" s="18">
        <v>0.20283360359216779</v>
      </c>
      <c r="AC10" s="18">
        <v>0.379933549133395</v>
      </c>
      <c r="AD10" s="18">
        <v>0.44396508039323851</v>
      </c>
      <c r="AE10" s="18">
        <v>0.33437263911995357</v>
      </c>
      <c r="AG10" s="18">
        <v>0.18945653629358489</v>
      </c>
      <c r="AH10" s="18">
        <v>0.3690039028317238</v>
      </c>
    </row>
    <row r="11" spans="2:36" ht="19" customHeight="1" x14ac:dyDescent="0.35">
      <c r="B11" s="20" t="s">
        <v>205</v>
      </c>
      <c r="C11" s="18">
        <v>0.24838177932432109</v>
      </c>
      <c r="D11" s="18">
        <v>0.22704768699715661</v>
      </c>
      <c r="E11" s="18">
        <v>0.27280306324580161</v>
      </c>
      <c r="G11" s="18">
        <v>0.23548334246187949</v>
      </c>
      <c r="H11" s="18">
        <v>0.28273057561088349</v>
      </c>
      <c r="J11" s="18">
        <v>0.24962470738676179</v>
      </c>
      <c r="K11" s="18">
        <v>0.29043315827800148</v>
      </c>
      <c r="L11" s="18">
        <v>0.16262887066023471</v>
      </c>
      <c r="M11" s="18">
        <v>0.30139839160407611</v>
      </c>
      <c r="N11" s="18">
        <v>0.40100394767457881</v>
      </c>
      <c r="O11" s="18">
        <v>0.41070991006851287</v>
      </c>
      <c r="P11" s="18">
        <v>0.26038738416401308</v>
      </c>
      <c r="Q11" s="18">
        <v>0.25249202139990218</v>
      </c>
      <c r="R11" s="18">
        <v>0.22234783216216411</v>
      </c>
      <c r="S11" s="18">
        <v>9.5521520246120262E-2</v>
      </c>
      <c r="T11" s="18">
        <v>0.1010665752493031</v>
      </c>
      <c r="U11" s="18">
        <v>0.26693955049142731</v>
      </c>
      <c r="W11" s="18">
        <v>0.2340014342059529</v>
      </c>
      <c r="X11" s="18">
        <v>0.25947740560213722</v>
      </c>
      <c r="Y11" s="18">
        <v>0.23674802970170769</v>
      </c>
      <c r="Z11" s="18">
        <v>0.29050160407550962</v>
      </c>
      <c r="AA11" s="18">
        <v>0.2624973433468793</v>
      </c>
      <c r="AB11" s="18">
        <v>0.2329125575480186</v>
      </c>
      <c r="AC11" s="18">
        <v>0.23636654768886209</v>
      </c>
      <c r="AD11" s="18">
        <v>0.33942407849336059</v>
      </c>
      <c r="AE11" s="18">
        <v>0.3986078403759219</v>
      </c>
      <c r="AG11" s="18">
        <v>0.24574029673905681</v>
      </c>
      <c r="AH11" s="18">
        <v>0.37990574339371702</v>
      </c>
    </row>
    <row r="12" spans="2:36" ht="19" customHeight="1" x14ac:dyDescent="0.35">
      <c r="B12" s="20" t="s">
        <v>206</v>
      </c>
      <c r="C12" s="18">
        <v>0.13357028607007479</v>
      </c>
      <c r="D12" s="18">
        <v>0.15390457222900189</v>
      </c>
      <c r="E12" s="18">
        <v>0.10980154898005</v>
      </c>
      <c r="G12" s="18">
        <v>0.12924417020466811</v>
      </c>
      <c r="H12" s="18">
        <v>0.1450908194616532</v>
      </c>
      <c r="J12" s="18">
        <v>8.1575113127335688E-2</v>
      </c>
      <c r="K12" s="18">
        <v>0.14467000929502011</v>
      </c>
      <c r="L12" s="18">
        <v>0.12888350956473579</v>
      </c>
      <c r="M12" s="18">
        <v>6.0555702026453648E-2</v>
      </c>
      <c r="N12" s="18">
        <v>0.10518686716794109</v>
      </c>
      <c r="O12" s="18">
        <v>0.1006986146538956</v>
      </c>
      <c r="P12" s="18">
        <v>0.1066026877829232</v>
      </c>
      <c r="Q12" s="18">
        <v>0.13723038289474501</v>
      </c>
      <c r="R12" s="18">
        <v>0.19781200634195761</v>
      </c>
      <c r="S12" s="18">
        <v>0.17412972441877739</v>
      </c>
      <c r="T12" s="18">
        <v>0.22058751015869649</v>
      </c>
      <c r="U12" s="18">
        <v>0.31102014983619092</v>
      </c>
      <c r="W12" s="18">
        <v>9.8792747432941141E-2</v>
      </c>
      <c r="X12" s="18">
        <v>0.2163981576684616</v>
      </c>
      <c r="Y12" s="18">
        <v>0.1321113212536692</v>
      </c>
      <c r="Z12" s="18">
        <v>0.1741397308285787</v>
      </c>
      <c r="AA12" s="18">
        <v>7.9040309975474815E-2</v>
      </c>
      <c r="AB12" s="18">
        <v>0.31695689740529498</v>
      </c>
      <c r="AC12" s="18">
        <v>7.7285263947826352E-2</v>
      </c>
      <c r="AD12" s="18">
        <v>0</v>
      </c>
      <c r="AE12" s="18">
        <v>5.6915508893047952E-2</v>
      </c>
      <c r="AG12" s="18">
        <v>0.13725376920387911</v>
      </c>
      <c r="AH12" s="18">
        <v>3.8930180937357867E-2</v>
      </c>
    </row>
    <row r="13" spans="2:36" ht="19" customHeight="1" x14ac:dyDescent="0.35">
      <c r="B13" s="20" t="s">
        <v>207</v>
      </c>
      <c r="C13" s="18">
        <v>6.3848835306164572E-2</v>
      </c>
      <c r="D13" s="18">
        <v>4.9759148796150128E-2</v>
      </c>
      <c r="E13" s="18">
        <v>8.0413856651698659E-2</v>
      </c>
      <c r="G13" s="18">
        <v>7.5881770975271684E-2</v>
      </c>
      <c r="H13" s="18">
        <v>3.1804886071433038E-2</v>
      </c>
      <c r="J13" s="18">
        <v>0.1582686415074202</v>
      </c>
      <c r="K13" s="18">
        <v>8.2704810954993796E-2</v>
      </c>
      <c r="L13" s="18">
        <v>2.0966803637368001E-2</v>
      </c>
      <c r="M13" s="18">
        <v>4.4424645699950388E-2</v>
      </c>
      <c r="N13" s="18">
        <v>4.6797558399019439E-2</v>
      </c>
      <c r="O13" s="18">
        <v>2.4665255720680311E-2</v>
      </c>
      <c r="P13" s="18">
        <v>6.79847625839025E-2</v>
      </c>
      <c r="Q13" s="18">
        <v>8.0161637413490333E-2</v>
      </c>
      <c r="R13" s="18">
        <v>3.6636717018254522E-2</v>
      </c>
      <c r="S13" s="18">
        <v>0.124312898094153</v>
      </c>
      <c r="T13" s="18">
        <v>0.1037023216431642</v>
      </c>
      <c r="U13" s="18">
        <v>8.8979850163809091E-2</v>
      </c>
      <c r="W13" s="18">
        <v>0.1035004322806527</v>
      </c>
      <c r="X13" s="18">
        <v>5.7679749024772867E-2</v>
      </c>
      <c r="Y13" s="18">
        <v>5.9922692365135498E-2</v>
      </c>
      <c r="Z13" s="18">
        <v>0</v>
      </c>
      <c r="AA13" s="18">
        <v>0</v>
      </c>
      <c r="AB13" s="18">
        <v>0</v>
      </c>
      <c r="AC13" s="18">
        <v>0</v>
      </c>
      <c r="AD13" s="18">
        <v>0</v>
      </c>
      <c r="AE13" s="18">
        <v>0</v>
      </c>
      <c r="AG13" s="18">
        <v>6.618396243828184E-2</v>
      </c>
      <c r="AH13" s="18">
        <v>0</v>
      </c>
    </row>
    <row r="14" spans="2:36" ht="19" customHeight="1" x14ac:dyDescent="0.35">
      <c r="B14" s="20" t="s">
        <v>66</v>
      </c>
      <c r="C14" s="18">
        <v>2.5982340288404241E-2</v>
      </c>
      <c r="D14" s="18">
        <v>3.5893355157341933E-2</v>
      </c>
      <c r="E14" s="18">
        <v>1.550017775539874E-2</v>
      </c>
      <c r="G14" s="18">
        <v>3.093777799690562E-2</v>
      </c>
      <c r="H14" s="18">
        <v>1.278591019572385E-2</v>
      </c>
      <c r="J14" s="18">
        <v>2.5502934941198312E-2</v>
      </c>
      <c r="K14" s="18">
        <v>2.756827031833127E-2</v>
      </c>
      <c r="L14" s="18">
        <v>3.0294918867703059E-2</v>
      </c>
      <c r="M14" s="18">
        <v>2.2212322849975191E-2</v>
      </c>
      <c r="N14" s="18">
        <v>4.6797558399019439E-2</v>
      </c>
      <c r="O14" s="18">
        <v>7.8069353691683607E-2</v>
      </c>
      <c r="P14" s="18">
        <v>0</v>
      </c>
      <c r="Q14" s="18">
        <v>0</v>
      </c>
      <c r="R14" s="18">
        <v>1.8318358509127261E-2</v>
      </c>
      <c r="S14" s="18">
        <v>4.5704693921495863E-2</v>
      </c>
      <c r="T14" s="18">
        <v>3.1931005003349867E-2</v>
      </c>
      <c r="U14" s="18">
        <v>0</v>
      </c>
      <c r="W14" s="18">
        <v>3.5876700507808383E-2</v>
      </c>
      <c r="X14" s="18">
        <v>2.3419304869492771E-2</v>
      </c>
      <c r="Y14" s="18">
        <v>1.9237780575070761E-2</v>
      </c>
      <c r="Z14" s="18">
        <v>2.5044225388547819E-2</v>
      </c>
      <c r="AA14" s="18">
        <v>2.628581140483402E-2</v>
      </c>
      <c r="AB14" s="18">
        <v>0</v>
      </c>
      <c r="AC14" s="18">
        <v>0</v>
      </c>
      <c r="AD14" s="18">
        <v>0</v>
      </c>
      <c r="AE14" s="18">
        <v>0</v>
      </c>
      <c r="AG14" s="18">
        <v>2.6932585777964469E-2</v>
      </c>
      <c r="AH14" s="18">
        <v>0</v>
      </c>
    </row>
    <row r="15" spans="2:36" ht="19" customHeight="1" x14ac:dyDescent="0.35">
      <c r="B15" s="20" t="s">
        <v>65</v>
      </c>
      <c r="C15" s="18">
        <v>9.4371234593915679E-2</v>
      </c>
      <c r="D15" s="18">
        <v>6.5704926584395432E-2</v>
      </c>
      <c r="E15" s="18">
        <v>0.1222109933575017</v>
      </c>
      <c r="G15" s="18">
        <v>0.1163811338293783</v>
      </c>
      <c r="H15" s="18">
        <v>3.5758431105450419E-2</v>
      </c>
      <c r="J15" s="18">
        <v>0.1072627716250236</v>
      </c>
      <c r="K15" s="18">
        <v>5.5136540636662533E-2</v>
      </c>
      <c r="L15" s="18">
        <v>8.857418342641131E-2</v>
      </c>
      <c r="M15" s="18">
        <v>0.19420455300986161</v>
      </c>
      <c r="N15" s="18">
        <v>4.6797558399019439E-2</v>
      </c>
      <c r="O15" s="18">
        <v>4.9330511441360622E-2</v>
      </c>
      <c r="P15" s="18">
        <v>9.9994915956837363E-2</v>
      </c>
      <c r="Q15" s="18">
        <v>8.0161637413490333E-2</v>
      </c>
      <c r="R15" s="18">
        <v>0.169402682088128</v>
      </c>
      <c r="S15" s="18">
        <v>4.9816826324624391E-2</v>
      </c>
      <c r="T15" s="18">
        <v>9.3157268616188518E-2</v>
      </c>
      <c r="U15" s="18">
        <v>0</v>
      </c>
      <c r="W15" s="18">
        <v>0.1699684332848331</v>
      </c>
      <c r="X15" s="18">
        <v>8.7743878309961248E-2</v>
      </c>
      <c r="Y15" s="18">
        <v>2.7264876184358779E-2</v>
      </c>
      <c r="Z15" s="18">
        <v>0</v>
      </c>
      <c r="AA15" s="18">
        <v>3.8503575478674029E-2</v>
      </c>
      <c r="AB15" s="18">
        <v>0</v>
      </c>
      <c r="AC15" s="18">
        <v>0</v>
      </c>
      <c r="AD15" s="18">
        <v>0</v>
      </c>
      <c r="AE15" s="18">
        <v>0</v>
      </c>
      <c r="AG15" s="18">
        <v>9.7822649632811148E-2</v>
      </c>
      <c r="AH15" s="18">
        <v>0</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209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203</v>
      </c>
      <c r="C9" s="18">
        <v>0.1041305095425766</v>
      </c>
      <c r="D9" s="18">
        <v>0.10451181643219511</v>
      </c>
      <c r="E9" s="18">
        <v>0.10184201262520109</v>
      </c>
      <c r="G9" s="18">
        <v>8.1435668745148626E-2</v>
      </c>
      <c r="H9" s="18">
        <v>0.16456732616000139</v>
      </c>
      <c r="J9" s="18">
        <v>7.2603324153306337E-2</v>
      </c>
      <c r="K9" s="18">
        <v>9.8174220567211729E-2</v>
      </c>
      <c r="L9" s="18">
        <v>0.13266212588787399</v>
      </c>
      <c r="M9" s="18">
        <v>2.7714312919995231E-2</v>
      </c>
      <c r="N9" s="18">
        <v>0.13530933218025321</v>
      </c>
      <c r="O9" s="18">
        <v>0.12129028384493321</v>
      </c>
      <c r="P9" s="18">
        <v>7.6820026258228785E-2</v>
      </c>
      <c r="Q9" s="18">
        <v>0.17029295856149579</v>
      </c>
      <c r="R9" s="18">
        <v>8.3218960031911995E-2</v>
      </c>
      <c r="S9" s="18">
        <v>0.1078611429685724</v>
      </c>
      <c r="T9" s="18">
        <v>0.130071193971417</v>
      </c>
      <c r="U9" s="18">
        <v>0.11102014983619091</v>
      </c>
      <c r="W9" s="18">
        <v>7.136279948022782E-2</v>
      </c>
      <c r="X9" s="18">
        <v>3.849062648122982E-2</v>
      </c>
      <c r="Y9" s="18">
        <v>0.1158114092484029</v>
      </c>
      <c r="Z9" s="18">
        <v>0.19025647440497359</v>
      </c>
      <c r="AA9" s="18">
        <v>0.2363676866171332</v>
      </c>
      <c r="AB9" s="18">
        <v>5.6225478475275023E-2</v>
      </c>
      <c r="AC9" s="18">
        <v>0.26830075631132799</v>
      </c>
      <c r="AD9" s="18">
        <v>0.1269981222303096</v>
      </c>
      <c r="AE9" s="18">
        <v>0.3593719838226957</v>
      </c>
      <c r="AG9" s="18">
        <v>9.9113485928122899E-2</v>
      </c>
      <c r="AH9" s="18">
        <v>0.28594173273027879</v>
      </c>
    </row>
    <row r="10" spans="2:36" ht="19" customHeight="1" x14ac:dyDescent="0.35">
      <c r="B10" s="20" t="s">
        <v>204</v>
      </c>
      <c r="C10" s="18">
        <v>0.19936938468198501</v>
      </c>
      <c r="D10" s="18">
        <v>0.21241951958109809</v>
      </c>
      <c r="E10" s="18">
        <v>0.18829298255533461</v>
      </c>
      <c r="G10" s="18">
        <v>0.1662620618150622</v>
      </c>
      <c r="H10" s="18">
        <v>0.28753485006955659</v>
      </c>
      <c r="J10" s="18">
        <v>0.16902236580288979</v>
      </c>
      <c r="K10" s="18">
        <v>0.3518982821012212</v>
      </c>
      <c r="L10" s="18">
        <v>0.20408752677058981</v>
      </c>
      <c r="M10" s="18">
        <v>0.22538878094541209</v>
      </c>
      <c r="N10" s="18">
        <v>0.14769556172193399</v>
      </c>
      <c r="O10" s="18">
        <v>0.1622482886714782</v>
      </c>
      <c r="P10" s="18">
        <v>0.18356839419387799</v>
      </c>
      <c r="Q10" s="18">
        <v>0.15828584940206461</v>
      </c>
      <c r="R10" s="18">
        <v>0.2142859892554741</v>
      </c>
      <c r="S10" s="18">
        <v>0.20338266321469259</v>
      </c>
      <c r="T10" s="18">
        <v>0.14137474068104139</v>
      </c>
      <c r="U10" s="18">
        <v>8.8979850163809091E-2</v>
      </c>
      <c r="W10" s="18">
        <v>0.1097668283023422</v>
      </c>
      <c r="X10" s="18">
        <v>0.1583607155507723</v>
      </c>
      <c r="Y10" s="18">
        <v>0.27075524718235511</v>
      </c>
      <c r="Z10" s="18">
        <v>0.35939835101751427</v>
      </c>
      <c r="AA10" s="18">
        <v>0.26659553134789121</v>
      </c>
      <c r="AB10" s="18">
        <v>0.34014441530150102</v>
      </c>
      <c r="AC10" s="18">
        <v>0.37525069195209848</v>
      </c>
      <c r="AD10" s="18">
        <v>0.56398653771596563</v>
      </c>
      <c r="AE10" s="18">
        <v>0.20233281399671799</v>
      </c>
      <c r="AG10" s="18">
        <v>0.19296213290064351</v>
      </c>
      <c r="AH10" s="18">
        <v>0.3166155631804245</v>
      </c>
    </row>
    <row r="11" spans="2:36" ht="19" customHeight="1" x14ac:dyDescent="0.35">
      <c r="B11" s="20" t="s">
        <v>205</v>
      </c>
      <c r="C11" s="18">
        <v>0.22788585979234391</v>
      </c>
      <c r="D11" s="18">
        <v>0.2035603910010183</v>
      </c>
      <c r="E11" s="18">
        <v>0.25078619169641719</v>
      </c>
      <c r="G11" s="18">
        <v>0.2248099379064869</v>
      </c>
      <c r="H11" s="18">
        <v>0.23607710152011721</v>
      </c>
      <c r="J11" s="18">
        <v>0.2308719656607266</v>
      </c>
      <c r="K11" s="18">
        <v>0.1295747848532342</v>
      </c>
      <c r="L11" s="18">
        <v>0.21207512659881289</v>
      </c>
      <c r="M11" s="18">
        <v>0.25659521052067419</v>
      </c>
      <c r="N11" s="18">
        <v>0.2842253301367354</v>
      </c>
      <c r="O11" s="18">
        <v>0.33629782684292392</v>
      </c>
      <c r="P11" s="18">
        <v>0.27575886230901048</v>
      </c>
      <c r="Q11" s="18">
        <v>0.2812510580525856</v>
      </c>
      <c r="R11" s="18">
        <v>0.17630273228203361</v>
      </c>
      <c r="S11" s="18">
        <v>0.30713167378013639</v>
      </c>
      <c r="T11" s="18">
        <v>0.15145193991274319</v>
      </c>
      <c r="U11" s="18">
        <v>0</v>
      </c>
      <c r="W11" s="18">
        <v>0.19020831502546201</v>
      </c>
      <c r="X11" s="18">
        <v>0.34313081516050142</v>
      </c>
      <c r="Y11" s="18">
        <v>0.13086866006896791</v>
      </c>
      <c r="Z11" s="18">
        <v>0.1849117983701363</v>
      </c>
      <c r="AA11" s="18">
        <v>0.28594633649374379</v>
      </c>
      <c r="AB11" s="18">
        <v>0.44042897360987671</v>
      </c>
      <c r="AC11" s="18">
        <v>0.2375426450688489</v>
      </c>
      <c r="AD11" s="18">
        <v>0.30901534005372472</v>
      </c>
      <c r="AE11" s="18">
        <v>0.43829520218058587</v>
      </c>
      <c r="AG11" s="18">
        <v>0.22217162616061181</v>
      </c>
      <c r="AH11" s="18">
        <v>0.39744270408929683</v>
      </c>
    </row>
    <row r="12" spans="2:36" ht="19" customHeight="1" x14ac:dyDescent="0.35">
      <c r="B12" s="20" t="s">
        <v>206</v>
      </c>
      <c r="C12" s="18">
        <v>0.15928623157416191</v>
      </c>
      <c r="D12" s="18">
        <v>0.1890800098214048</v>
      </c>
      <c r="E12" s="18">
        <v>0.12911531410510299</v>
      </c>
      <c r="G12" s="18">
        <v>0.15149117423109371</v>
      </c>
      <c r="H12" s="18">
        <v>0.18004462575592309</v>
      </c>
      <c r="J12" s="18">
        <v>0.15639537707053089</v>
      </c>
      <c r="K12" s="18">
        <v>0.14467000929502011</v>
      </c>
      <c r="L12" s="18">
        <v>0.14368918737876671</v>
      </c>
      <c r="M12" s="18">
        <v>0.15732121543418531</v>
      </c>
      <c r="N12" s="18">
        <v>0.1519844255669606</v>
      </c>
      <c r="O12" s="18">
        <v>0.1500291260952562</v>
      </c>
      <c r="P12" s="18">
        <v>0.1998425785793384</v>
      </c>
      <c r="Q12" s="18">
        <v>0.14175456156868921</v>
      </c>
      <c r="R12" s="18">
        <v>0.15545622922724861</v>
      </c>
      <c r="S12" s="18">
        <v>9.5521520246120262E-2</v>
      </c>
      <c r="T12" s="18">
        <v>0.14354263327962871</v>
      </c>
      <c r="U12" s="18">
        <v>0.31102014983619097</v>
      </c>
      <c r="W12" s="18">
        <v>0.15524353179021691</v>
      </c>
      <c r="X12" s="18">
        <v>0.2306436566084952</v>
      </c>
      <c r="Y12" s="18">
        <v>0.17190069385707341</v>
      </c>
      <c r="Z12" s="18">
        <v>0.14248123333622109</v>
      </c>
      <c r="AA12" s="18">
        <v>0.17258687006255791</v>
      </c>
      <c r="AB12" s="18">
        <v>5.075017566279711E-2</v>
      </c>
      <c r="AC12" s="18">
        <v>7.8450595158487804E-2</v>
      </c>
      <c r="AD12" s="18">
        <v>0</v>
      </c>
      <c r="AE12" s="18">
        <v>0</v>
      </c>
      <c r="AG12" s="18">
        <v>0.16511176620354029</v>
      </c>
      <c r="AH12" s="18">
        <v>0</v>
      </c>
    </row>
    <row r="13" spans="2:36" ht="19" customHeight="1" x14ac:dyDescent="0.35">
      <c r="B13" s="20" t="s">
        <v>207</v>
      </c>
      <c r="C13" s="18">
        <v>0.11086746531860139</v>
      </c>
      <c r="D13" s="18">
        <v>0.1095561882999513</v>
      </c>
      <c r="E13" s="18">
        <v>0.1141408115337893</v>
      </c>
      <c r="G13" s="18">
        <v>0.1241124827598603</v>
      </c>
      <c r="H13" s="18">
        <v>7.559571799342639E-2</v>
      </c>
      <c r="J13" s="18">
        <v>8.5135595009146151E-2</v>
      </c>
      <c r="K13" s="18">
        <v>0.16540962190998759</v>
      </c>
      <c r="L13" s="18">
        <v>8.3097224814501339E-2</v>
      </c>
      <c r="M13" s="18">
        <v>4.9926635769970418E-2</v>
      </c>
      <c r="N13" s="18">
        <v>9.3595116798038877E-2</v>
      </c>
      <c r="O13" s="18">
        <v>0.1027346094123639</v>
      </c>
      <c r="P13" s="18">
        <v>0.1039593717948701</v>
      </c>
      <c r="Q13" s="18">
        <v>9.4206171997837679E-2</v>
      </c>
      <c r="R13" s="18">
        <v>7.781088954249174E-2</v>
      </c>
      <c r="S13" s="18">
        <v>0.18646934714122951</v>
      </c>
      <c r="T13" s="18">
        <v>0.16492858525600279</v>
      </c>
      <c r="U13" s="18">
        <v>0.37795970032761822</v>
      </c>
      <c r="W13" s="18">
        <v>0.15418246010213479</v>
      </c>
      <c r="X13" s="18">
        <v>7.4212779463475084E-2</v>
      </c>
      <c r="Y13" s="18">
        <v>0.1365161404893285</v>
      </c>
      <c r="Z13" s="18">
        <v>8.0320014517250404E-2</v>
      </c>
      <c r="AA13" s="18">
        <v>0</v>
      </c>
      <c r="AB13" s="18">
        <v>0.11245095695055</v>
      </c>
      <c r="AC13" s="18">
        <v>0</v>
      </c>
      <c r="AD13" s="18">
        <v>0</v>
      </c>
      <c r="AE13" s="18">
        <v>0</v>
      </c>
      <c r="AG13" s="18">
        <v>0.11492219278689619</v>
      </c>
      <c r="AH13" s="18">
        <v>0</v>
      </c>
    </row>
    <row r="14" spans="2:36" ht="19" customHeight="1" x14ac:dyDescent="0.35">
      <c r="B14" s="20" t="s">
        <v>66</v>
      </c>
      <c r="C14" s="18">
        <v>6.7309341063984798E-2</v>
      </c>
      <c r="D14" s="18">
        <v>6.5710158986978934E-2</v>
      </c>
      <c r="E14" s="18">
        <v>7.0180752106821384E-2</v>
      </c>
      <c r="G14" s="18">
        <v>8.0397103573309786E-2</v>
      </c>
      <c r="H14" s="18">
        <v>3.2456366779268761E-2</v>
      </c>
      <c r="J14" s="18">
        <v>0.1072627716250236</v>
      </c>
      <c r="K14" s="18">
        <v>0</v>
      </c>
      <c r="L14" s="18">
        <v>0.11022667513227991</v>
      </c>
      <c r="M14" s="18">
        <v>8.8849291399900776E-2</v>
      </c>
      <c r="N14" s="18">
        <v>0</v>
      </c>
      <c r="O14" s="18">
        <v>0.12739986513304419</v>
      </c>
      <c r="P14" s="18">
        <v>3.2010153372934863E-2</v>
      </c>
      <c r="Q14" s="18">
        <v>2.4682587667945462E-2</v>
      </c>
      <c r="R14" s="18">
        <v>5.4955075527381783E-2</v>
      </c>
      <c r="S14" s="18">
        <v>4.9816826324624391E-2</v>
      </c>
      <c r="T14" s="18">
        <v>6.3862010006699749E-2</v>
      </c>
      <c r="U14" s="18">
        <v>0.11102014983619091</v>
      </c>
      <c r="W14" s="18">
        <v>0.1065182320783659</v>
      </c>
      <c r="X14" s="18">
        <v>4.7572984568444283E-2</v>
      </c>
      <c r="Y14" s="18">
        <v>5.1160322379167851E-2</v>
      </c>
      <c r="Z14" s="18">
        <v>4.263212835390421E-2</v>
      </c>
      <c r="AA14" s="18">
        <v>0</v>
      </c>
      <c r="AB14" s="18">
        <v>0</v>
      </c>
      <c r="AC14" s="18">
        <v>4.0455311509236737E-2</v>
      </c>
      <c r="AD14" s="18">
        <v>0</v>
      </c>
      <c r="AE14" s="18">
        <v>0</v>
      </c>
      <c r="AG14" s="18">
        <v>6.9771028388581471E-2</v>
      </c>
      <c r="AH14" s="18">
        <v>0</v>
      </c>
    </row>
    <row r="15" spans="2:36" ht="19" customHeight="1" x14ac:dyDescent="0.35">
      <c r="B15" s="20" t="s">
        <v>65</v>
      </c>
      <c r="C15" s="18">
        <v>0.13115120802634639</v>
      </c>
      <c r="D15" s="18">
        <v>0.1151619158773535</v>
      </c>
      <c r="E15" s="18">
        <v>0.1456419353773335</v>
      </c>
      <c r="G15" s="18">
        <v>0.17149157096903861</v>
      </c>
      <c r="H15" s="18">
        <v>2.3724011721706451E-2</v>
      </c>
      <c r="J15" s="18">
        <v>0.1787086006783766</v>
      </c>
      <c r="K15" s="18">
        <v>0.11027308127332509</v>
      </c>
      <c r="L15" s="18">
        <v>0.1141621334171751</v>
      </c>
      <c r="M15" s="18">
        <v>0.1942045530098617</v>
      </c>
      <c r="N15" s="18">
        <v>0.18719023359607781</v>
      </c>
      <c r="O15" s="18">
        <v>0</v>
      </c>
      <c r="P15" s="18">
        <v>0.12804061349173951</v>
      </c>
      <c r="Q15" s="18">
        <v>0.12952681274938119</v>
      </c>
      <c r="R15" s="18">
        <v>0.23797012413345789</v>
      </c>
      <c r="S15" s="18">
        <v>4.9816826324624391E-2</v>
      </c>
      <c r="T15" s="18">
        <v>0.2047688968924673</v>
      </c>
      <c r="U15" s="18">
        <v>0</v>
      </c>
      <c r="W15" s="18">
        <v>0.21271783322125021</v>
      </c>
      <c r="X15" s="18">
        <v>0.10758842216708191</v>
      </c>
      <c r="Y15" s="18">
        <v>0.1229875267747044</v>
      </c>
      <c r="Z15" s="18">
        <v>0</v>
      </c>
      <c r="AA15" s="18">
        <v>3.8503575478674029E-2</v>
      </c>
      <c r="AB15" s="18">
        <v>0</v>
      </c>
      <c r="AC15" s="18">
        <v>0</v>
      </c>
      <c r="AD15" s="18">
        <v>0</v>
      </c>
      <c r="AE15" s="18">
        <v>0</v>
      </c>
      <c r="AG15" s="18">
        <v>0.13594776763160379</v>
      </c>
      <c r="AH15" s="18">
        <v>0</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210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203</v>
      </c>
      <c r="C9" s="18">
        <v>0.15009891198241229</v>
      </c>
      <c r="D9" s="18">
        <v>0.158641248946118</v>
      </c>
      <c r="E9" s="18">
        <v>0.1431719526976187</v>
      </c>
      <c r="G9" s="18">
        <v>0.14665059870595701</v>
      </c>
      <c r="H9" s="18">
        <v>0.15928183945869509</v>
      </c>
      <c r="J9" s="18">
        <v>0.1501073397468459</v>
      </c>
      <c r="K9" s="18">
        <v>0.165160477139351</v>
      </c>
      <c r="L9" s="18">
        <v>0.1656993322546241</v>
      </c>
      <c r="M9" s="18">
        <v>9.8019754247110291E-2</v>
      </c>
      <c r="N9" s="18">
        <v>8.9732210015781952E-2</v>
      </c>
      <c r="O9" s="18">
        <v>0.14391954480714531</v>
      </c>
      <c r="P9" s="18">
        <v>0.13714602115315239</v>
      </c>
      <c r="Q9" s="18">
        <v>0.22803409764401281</v>
      </c>
      <c r="R9" s="18">
        <v>0.15243086353418669</v>
      </c>
      <c r="S9" s="18">
        <v>0.24908735713618849</v>
      </c>
      <c r="T9" s="18">
        <v>9.0698736130226359E-2</v>
      </c>
      <c r="U9" s="18">
        <v>0.11102014983619091</v>
      </c>
      <c r="W9" s="18">
        <v>0.1227829076162136</v>
      </c>
      <c r="X9" s="18">
        <v>0.1194338236768876</v>
      </c>
      <c r="Y9" s="18">
        <v>0.13890949783852161</v>
      </c>
      <c r="Z9" s="18">
        <v>0.33612452849386382</v>
      </c>
      <c r="AA9" s="18">
        <v>9.8398317470433844E-2</v>
      </c>
      <c r="AB9" s="18">
        <v>0.18956622517568689</v>
      </c>
      <c r="AC9" s="18">
        <v>0.1517255120649264</v>
      </c>
      <c r="AD9" s="18">
        <v>0.12281323737995981</v>
      </c>
      <c r="AE9" s="18">
        <v>0.1134768089124893</v>
      </c>
      <c r="AG9" s="18">
        <v>0.14628646450294611</v>
      </c>
      <c r="AH9" s="18">
        <v>0.1164271247611597</v>
      </c>
    </row>
    <row r="10" spans="2:36" ht="19" customHeight="1" x14ac:dyDescent="0.35">
      <c r="B10" s="20" t="s">
        <v>204</v>
      </c>
      <c r="C10" s="18">
        <v>0.19090353502290261</v>
      </c>
      <c r="D10" s="18">
        <v>0.21434367669165441</v>
      </c>
      <c r="E10" s="18">
        <v>0.16466181422462539</v>
      </c>
      <c r="G10" s="18">
        <v>0.1418091114267058</v>
      </c>
      <c r="H10" s="18">
        <v>0.32164297057592872</v>
      </c>
      <c r="J10" s="18">
        <v>0.1523051728437527</v>
      </c>
      <c r="K10" s="18">
        <v>0.22522245143166589</v>
      </c>
      <c r="L10" s="18">
        <v>0.21173838280743831</v>
      </c>
      <c r="M10" s="18">
        <v>0.20521215464979631</v>
      </c>
      <c r="N10" s="18">
        <v>0.14769556172193399</v>
      </c>
      <c r="O10" s="18">
        <v>0.19057081485825289</v>
      </c>
      <c r="P10" s="18">
        <v>0.1528793806709228</v>
      </c>
      <c r="Q10" s="18">
        <v>0.15353700681606439</v>
      </c>
      <c r="R10" s="18">
        <v>0.2321266222326118</v>
      </c>
      <c r="S10" s="18">
        <v>0.1535658368900682</v>
      </c>
      <c r="T10" s="18">
        <v>0.22058751015869649</v>
      </c>
      <c r="U10" s="18">
        <v>0.2</v>
      </c>
      <c r="W10" s="18">
        <v>0.1099255328726203</v>
      </c>
      <c r="X10" s="18">
        <v>0.113230427221835</v>
      </c>
      <c r="Y10" s="18">
        <v>0.28855323210813538</v>
      </c>
      <c r="Z10" s="18">
        <v>0.179417667525958</v>
      </c>
      <c r="AA10" s="18">
        <v>0.47304994664104821</v>
      </c>
      <c r="AB10" s="18">
        <v>0.31528456054271792</v>
      </c>
      <c r="AC10" s="18">
        <v>0.45795094579252787</v>
      </c>
      <c r="AD10" s="18">
        <v>0.5298110660174753</v>
      </c>
      <c r="AE10" s="18">
        <v>0.40615016857322989</v>
      </c>
      <c r="AG10" s="18">
        <v>0.18414382493914741</v>
      </c>
      <c r="AH10" s="18">
        <v>0.44522707114488352</v>
      </c>
    </row>
    <row r="11" spans="2:36" ht="19" customHeight="1" x14ac:dyDescent="0.35">
      <c r="B11" s="20" t="s">
        <v>205</v>
      </c>
      <c r="C11" s="18">
        <v>0.17242074245472849</v>
      </c>
      <c r="D11" s="18">
        <v>0.16931348261820819</v>
      </c>
      <c r="E11" s="18">
        <v>0.17104667039440791</v>
      </c>
      <c r="G11" s="18">
        <v>0.14674761432731009</v>
      </c>
      <c r="H11" s="18">
        <v>0.24078879801774811</v>
      </c>
      <c r="J11" s="18">
        <v>0.19877778930087511</v>
      </c>
      <c r="K11" s="18">
        <v>0.136403442556598</v>
      </c>
      <c r="L11" s="18">
        <v>0.2094701188233111</v>
      </c>
      <c r="M11" s="18">
        <v>0.1181963805427261</v>
      </c>
      <c r="N11" s="18">
        <v>0.28300489390218719</v>
      </c>
      <c r="O11" s="18">
        <v>0.19505912043873769</v>
      </c>
      <c r="P11" s="18">
        <v>0.1540548403681766</v>
      </c>
      <c r="Q11" s="18">
        <v>0.1727797118105239</v>
      </c>
      <c r="R11" s="18">
        <v>0.16420065501676509</v>
      </c>
      <c r="S11" s="18">
        <v>9.1409387842991727E-2</v>
      </c>
      <c r="T11" s="18">
        <v>0.14354263327962871</v>
      </c>
      <c r="U11" s="18">
        <v>0.2</v>
      </c>
      <c r="W11" s="18">
        <v>8.9256688460807254E-2</v>
      </c>
      <c r="X11" s="18">
        <v>0.2136582547924899</v>
      </c>
      <c r="Y11" s="18">
        <v>0.235001359081741</v>
      </c>
      <c r="Z11" s="18">
        <v>0.18078455975727969</v>
      </c>
      <c r="AA11" s="18">
        <v>0.27901853258386877</v>
      </c>
      <c r="AB11" s="18">
        <v>0.22894249253909729</v>
      </c>
      <c r="AC11" s="18">
        <v>0.31057825033473369</v>
      </c>
      <c r="AD11" s="18">
        <v>0.34737569660256479</v>
      </c>
      <c r="AE11" s="18">
        <v>0.42345751362123257</v>
      </c>
      <c r="AG11" s="18">
        <v>0.16639899950297771</v>
      </c>
      <c r="AH11" s="18">
        <v>0.39941562315659901</v>
      </c>
    </row>
    <row r="12" spans="2:36" ht="19" customHeight="1" x14ac:dyDescent="0.35">
      <c r="B12" s="20" t="s">
        <v>206</v>
      </c>
      <c r="C12" s="18">
        <v>0.1517103240711013</v>
      </c>
      <c r="D12" s="18">
        <v>0.15422176950995731</v>
      </c>
      <c r="E12" s="18">
        <v>0.15144933272545641</v>
      </c>
      <c r="G12" s="18">
        <v>0.15564589827060249</v>
      </c>
      <c r="H12" s="18">
        <v>0.14122981097552231</v>
      </c>
      <c r="J12" s="18">
        <v>5.9632660067947853E-2</v>
      </c>
      <c r="K12" s="18">
        <v>0.19070226798570869</v>
      </c>
      <c r="L12" s="18">
        <v>0.14445765625666401</v>
      </c>
      <c r="M12" s="18">
        <v>0.2090813684969863</v>
      </c>
      <c r="N12" s="18">
        <v>0.1519844255669606</v>
      </c>
      <c r="O12" s="18">
        <v>0.1108801854589432</v>
      </c>
      <c r="P12" s="18">
        <v>0.1853069313652807</v>
      </c>
      <c r="Q12" s="18">
        <v>0.15806118549000861</v>
      </c>
      <c r="R12" s="18">
        <v>8.504322551908744E-2</v>
      </c>
      <c r="S12" s="18">
        <v>0.20749479561782111</v>
      </c>
      <c r="T12" s="18">
        <v>0.18074719852223201</v>
      </c>
      <c r="U12" s="18">
        <v>0.2</v>
      </c>
      <c r="W12" s="18">
        <v>0.17115874286913771</v>
      </c>
      <c r="X12" s="18">
        <v>0.20524332184727881</v>
      </c>
      <c r="Y12" s="18">
        <v>0.1078038166914847</v>
      </c>
      <c r="Z12" s="18">
        <v>0.17597012374594459</v>
      </c>
      <c r="AA12" s="18">
        <v>7.9040309975474815E-2</v>
      </c>
      <c r="AB12" s="18">
        <v>0.15772582980086919</v>
      </c>
      <c r="AC12" s="18">
        <v>3.9289980298575292E-2</v>
      </c>
      <c r="AD12" s="18">
        <v>0</v>
      </c>
      <c r="AE12" s="18">
        <v>0</v>
      </c>
      <c r="AG12" s="18">
        <v>0.15725878697198251</v>
      </c>
      <c r="AH12" s="18">
        <v>0</v>
      </c>
    </row>
    <row r="13" spans="2:36" ht="19" customHeight="1" x14ac:dyDescent="0.35">
      <c r="B13" s="20" t="s">
        <v>207</v>
      </c>
      <c r="C13" s="18">
        <v>0.1207295557240977</v>
      </c>
      <c r="D13" s="18">
        <v>0.1053013371778915</v>
      </c>
      <c r="E13" s="18">
        <v>0.13970692489296729</v>
      </c>
      <c r="G13" s="18">
        <v>0.14676642161308209</v>
      </c>
      <c r="H13" s="18">
        <v>5.1392859200394277E-2</v>
      </c>
      <c r="J13" s="18">
        <v>0.13276570656622191</v>
      </c>
      <c r="K13" s="18">
        <v>0.14467000929502011</v>
      </c>
      <c r="L13" s="18">
        <v>7.6081203617937576E-2</v>
      </c>
      <c r="M13" s="18">
        <v>8.8270014946448871E-2</v>
      </c>
      <c r="N13" s="18">
        <v>0.14039267519705831</v>
      </c>
      <c r="O13" s="18">
        <v>0.15410111561219281</v>
      </c>
      <c r="P13" s="18">
        <v>0.15593905769230521</v>
      </c>
      <c r="Q13" s="18">
        <v>0.12726472341240919</v>
      </c>
      <c r="R13" s="18">
        <v>9.6129248051619015E-2</v>
      </c>
      <c r="S13" s="18">
        <v>0.18646934714122951</v>
      </c>
      <c r="T13" s="18">
        <v>9.5793015010049623E-2</v>
      </c>
      <c r="U13" s="18">
        <v>8.8979850163809091E-2</v>
      </c>
      <c r="W13" s="18">
        <v>0.17759301890417559</v>
      </c>
      <c r="X13" s="18">
        <v>0.16343820468247669</v>
      </c>
      <c r="Y13" s="18">
        <v>4.4482843045525217E-2</v>
      </c>
      <c r="Z13" s="18">
        <v>3.5175805930712789E-2</v>
      </c>
      <c r="AA13" s="18">
        <v>3.1989317850500389E-2</v>
      </c>
      <c r="AB13" s="18">
        <v>5.6225478475275023E-2</v>
      </c>
      <c r="AC13" s="18">
        <v>4.0455311509236737E-2</v>
      </c>
      <c r="AD13" s="18">
        <v>0</v>
      </c>
      <c r="AE13" s="18">
        <v>5.6915508893047952E-2</v>
      </c>
      <c r="AG13" s="18">
        <v>0.12394341810940571</v>
      </c>
      <c r="AH13" s="18">
        <v>3.8930180937357867E-2</v>
      </c>
    </row>
    <row r="14" spans="2:36" ht="19" customHeight="1" x14ac:dyDescent="0.35">
      <c r="B14" s="20" t="s">
        <v>66</v>
      </c>
      <c r="C14" s="18">
        <v>3.4977956265999408E-2</v>
      </c>
      <c r="D14" s="18">
        <v>4.0424029850561823E-2</v>
      </c>
      <c r="E14" s="18">
        <v>2.955968598880129E-2</v>
      </c>
      <c r="G14" s="18">
        <v>4.2023758852547513E-2</v>
      </c>
      <c r="H14" s="18">
        <v>1.6214842541313411E-2</v>
      </c>
      <c r="J14" s="18">
        <v>6.6382853283110971E-2</v>
      </c>
      <c r="K14" s="18">
        <v>0</v>
      </c>
      <c r="L14" s="18">
        <v>3.9623034098038121E-2</v>
      </c>
      <c r="M14" s="18">
        <v>2.037880555714465E-2</v>
      </c>
      <c r="N14" s="18">
        <v>0</v>
      </c>
      <c r="O14" s="18">
        <v>0.10680819594200661</v>
      </c>
      <c r="P14" s="18">
        <v>1.6005076686467432E-2</v>
      </c>
      <c r="Q14" s="18">
        <v>0</v>
      </c>
      <c r="R14" s="18">
        <v>3.6636717018254522E-2</v>
      </c>
      <c r="S14" s="18">
        <v>0</v>
      </c>
      <c r="T14" s="18">
        <v>3.1931005003349867E-2</v>
      </c>
      <c r="U14" s="18">
        <v>0.11102014983619091</v>
      </c>
      <c r="W14" s="18">
        <v>3.7519205830361738E-2</v>
      </c>
      <c r="X14" s="18">
        <v>4.0616073567126848E-2</v>
      </c>
      <c r="Y14" s="18">
        <v>3.765013339253287E-2</v>
      </c>
      <c r="Z14" s="18">
        <v>6.6658420192657719E-2</v>
      </c>
      <c r="AA14" s="18">
        <v>0</v>
      </c>
      <c r="AB14" s="18">
        <v>0</v>
      </c>
      <c r="AC14" s="18">
        <v>0</v>
      </c>
      <c r="AD14" s="18">
        <v>0</v>
      </c>
      <c r="AE14" s="18">
        <v>0</v>
      </c>
      <c r="AG14" s="18">
        <v>3.6257196119179019E-2</v>
      </c>
      <c r="AH14" s="18">
        <v>0</v>
      </c>
    </row>
    <row r="15" spans="2:36" ht="19" customHeight="1" x14ac:dyDescent="0.35">
      <c r="B15" s="20" t="s">
        <v>65</v>
      </c>
      <c r="C15" s="18">
        <v>0.1791589744787582</v>
      </c>
      <c r="D15" s="18">
        <v>0.15775445520560891</v>
      </c>
      <c r="E15" s="18">
        <v>0.2004036190761232</v>
      </c>
      <c r="G15" s="18">
        <v>0.2203565968037953</v>
      </c>
      <c r="H15" s="18">
        <v>6.9448879230398178E-2</v>
      </c>
      <c r="J15" s="18">
        <v>0.24002847819124551</v>
      </c>
      <c r="K15" s="18">
        <v>0.13784135159165631</v>
      </c>
      <c r="L15" s="18">
        <v>0.15293027214198651</v>
      </c>
      <c r="M15" s="18">
        <v>0.26084152155978718</v>
      </c>
      <c r="N15" s="18">
        <v>0.18719023359607781</v>
      </c>
      <c r="O15" s="18">
        <v>9.866102288272123E-2</v>
      </c>
      <c r="P15" s="18">
        <v>0.198668692063695</v>
      </c>
      <c r="Q15" s="18">
        <v>0.16032327482698061</v>
      </c>
      <c r="R15" s="18">
        <v>0.23343266862747519</v>
      </c>
      <c r="S15" s="18">
        <v>0.1119732753717009</v>
      </c>
      <c r="T15" s="18">
        <v>0.23669990189581711</v>
      </c>
      <c r="U15" s="18">
        <v>8.8979850163809091E-2</v>
      </c>
      <c r="W15" s="18">
        <v>0.29176390344668379</v>
      </c>
      <c r="X15" s="18">
        <v>0.1443798942119052</v>
      </c>
      <c r="Y15" s="18">
        <v>0.1475991178420592</v>
      </c>
      <c r="Z15" s="18">
        <v>2.586889435358352E-2</v>
      </c>
      <c r="AA15" s="18">
        <v>3.8503575478674029E-2</v>
      </c>
      <c r="AB15" s="18">
        <v>5.2255413466353692E-2</v>
      </c>
      <c r="AC15" s="18">
        <v>0</v>
      </c>
      <c r="AD15" s="18">
        <v>0</v>
      </c>
      <c r="AE15" s="18">
        <v>0</v>
      </c>
      <c r="AG15" s="18">
        <v>0.1857113098543616</v>
      </c>
      <c r="AH15" s="18">
        <v>0</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211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203</v>
      </c>
      <c r="C9" s="18">
        <v>0.1188070636770738</v>
      </c>
      <c r="D9" s="18">
        <v>0.13463265429322899</v>
      </c>
      <c r="E9" s="18">
        <v>0.1033455691103119</v>
      </c>
      <c r="G9" s="18">
        <v>0.10819826472275661</v>
      </c>
      <c r="H9" s="18">
        <v>0.1470585082523474</v>
      </c>
      <c r="J9" s="18">
        <v>6.6382853283110971E-2</v>
      </c>
      <c r="K9" s="18">
        <v>0.1434875247403711</v>
      </c>
      <c r="L9" s="18">
        <v>0.16708094890573499</v>
      </c>
      <c r="M9" s="18">
        <v>9.2517764177090261E-2</v>
      </c>
      <c r="N9" s="18">
        <v>7.6920023411331542E-2</v>
      </c>
      <c r="O9" s="18">
        <v>2.4665255720680311E-2</v>
      </c>
      <c r="P9" s="18">
        <v>0.10883017963116361</v>
      </c>
      <c r="Q9" s="18">
        <v>0.2013140845511513</v>
      </c>
      <c r="R9" s="18">
        <v>0.1141153207780561</v>
      </c>
      <c r="S9" s="18">
        <v>0.26142697985864061</v>
      </c>
      <c r="T9" s="18">
        <v>0.1221618873383024</v>
      </c>
      <c r="U9" s="18">
        <v>0</v>
      </c>
      <c r="W9" s="18">
        <v>8.2133091357146457E-2</v>
      </c>
      <c r="X9" s="18">
        <v>7.1945222700717779E-2</v>
      </c>
      <c r="Y9" s="18">
        <v>0.1233832836694025</v>
      </c>
      <c r="Z9" s="18">
        <v>0.25192976624004382</v>
      </c>
      <c r="AA9" s="18">
        <v>0.18580802488796641</v>
      </c>
      <c r="AB9" s="18">
        <v>0.1069756541380721</v>
      </c>
      <c r="AC9" s="18">
        <v>0.1474866195523101</v>
      </c>
      <c r="AD9" s="18">
        <v>0.2166108411134009</v>
      </c>
      <c r="AE9" s="18">
        <v>0.30263357936645108</v>
      </c>
      <c r="AG9" s="18">
        <v>0.1110868203365513</v>
      </c>
      <c r="AH9" s="18">
        <v>0.27545035305049398</v>
      </c>
    </row>
    <row r="10" spans="2:36" ht="19" customHeight="1" x14ac:dyDescent="0.35">
      <c r="B10" s="20" t="s">
        <v>204</v>
      </c>
      <c r="C10" s="18">
        <v>0.14312768248769189</v>
      </c>
      <c r="D10" s="18">
        <v>0.14251199134567269</v>
      </c>
      <c r="E10" s="18">
        <v>0.14169181471143599</v>
      </c>
      <c r="G10" s="18">
        <v>0.1072866858629923</v>
      </c>
      <c r="H10" s="18">
        <v>0.23857297596770599</v>
      </c>
      <c r="J10" s="18">
        <v>0.26222460092366251</v>
      </c>
      <c r="K10" s="18">
        <v>0.13206928909656701</v>
      </c>
      <c r="L10" s="18">
        <v>0.17913349473482321</v>
      </c>
      <c r="M10" s="18">
        <v>8.3142938759985685E-2</v>
      </c>
      <c r="N10" s="18">
        <v>0.1519844255669606</v>
      </c>
      <c r="O10" s="18">
        <v>0.17405113518415191</v>
      </c>
      <c r="P10" s="18">
        <v>0.10396040808296381</v>
      </c>
      <c r="Q10" s="18">
        <v>8.6275511823144288E-2</v>
      </c>
      <c r="R10" s="18">
        <v>0.16053082786675829</v>
      </c>
      <c r="S10" s="18">
        <v>4.9816826324624391E-2</v>
      </c>
      <c r="T10" s="18">
        <v>0.11952093490939331</v>
      </c>
      <c r="U10" s="18">
        <v>0.11102014983619091</v>
      </c>
      <c r="W10" s="18">
        <v>5.1911493292503018E-2</v>
      </c>
      <c r="X10" s="18">
        <v>0.15058983394384851</v>
      </c>
      <c r="Y10" s="18">
        <v>0.24292654985754161</v>
      </c>
      <c r="Z10" s="18">
        <v>0.20496984287947159</v>
      </c>
      <c r="AA10" s="18">
        <v>0.17350833498541349</v>
      </c>
      <c r="AB10" s="18">
        <v>0.33847207843892391</v>
      </c>
      <c r="AC10" s="18">
        <v>0.30132968991147779</v>
      </c>
      <c r="AD10" s="18">
        <v>0.31320022490407451</v>
      </c>
      <c r="AE10" s="18">
        <v>0.27396067199256291</v>
      </c>
      <c r="AG10" s="18">
        <v>0.13952397100759431</v>
      </c>
      <c r="AH10" s="18">
        <v>0.28636038942765368</v>
      </c>
    </row>
    <row r="11" spans="2:36" ht="19" customHeight="1" x14ac:dyDescent="0.35">
      <c r="B11" s="20" t="s">
        <v>205</v>
      </c>
      <c r="C11" s="18">
        <v>0.225591340918849</v>
      </c>
      <c r="D11" s="18">
        <v>0.27823682551135831</v>
      </c>
      <c r="E11" s="18">
        <v>0.1713574212648627</v>
      </c>
      <c r="G11" s="18">
        <v>0.18840328889258101</v>
      </c>
      <c r="H11" s="18">
        <v>0.32462386997388959</v>
      </c>
      <c r="J11" s="18">
        <v>0.13526341122459809</v>
      </c>
      <c r="K11" s="18">
        <v>0.22366128697234541</v>
      </c>
      <c r="L11" s="18">
        <v>0.2054065288223017</v>
      </c>
      <c r="M11" s="18">
        <v>0.32361071445405132</v>
      </c>
      <c r="N11" s="18">
        <v>0.2331389078926894</v>
      </c>
      <c r="O11" s="18">
        <v>0.33897866524588288</v>
      </c>
      <c r="P11" s="18">
        <v>0.17666768888072981</v>
      </c>
      <c r="Q11" s="18">
        <v>0.19860266739006721</v>
      </c>
      <c r="R11" s="18">
        <v>0.2463864368349663</v>
      </c>
      <c r="S11" s="18">
        <v>0.1412262141676161</v>
      </c>
      <c r="T11" s="18">
        <v>0.27700806732755551</v>
      </c>
      <c r="U11" s="18">
        <v>0.2</v>
      </c>
      <c r="W11" s="18">
        <v>0.12885133668275531</v>
      </c>
      <c r="X11" s="18">
        <v>0.26351716520993701</v>
      </c>
      <c r="Y11" s="18">
        <v>0.27463755257961708</v>
      </c>
      <c r="Z11" s="18">
        <v>0.2147015272703082</v>
      </c>
      <c r="AA11" s="18">
        <v>0.49685394326763732</v>
      </c>
      <c r="AB11" s="18">
        <v>0.49832678894772903</v>
      </c>
      <c r="AC11" s="18">
        <v>0.31441860914208702</v>
      </c>
      <c r="AD11" s="18">
        <v>0.47018893398252459</v>
      </c>
      <c r="AE11" s="18">
        <v>0.2456663054931563</v>
      </c>
      <c r="AG11" s="18">
        <v>0.2219249928416499</v>
      </c>
      <c r="AH11" s="18">
        <v>0.3166155631804245</v>
      </c>
    </row>
    <row r="12" spans="2:36" ht="19" customHeight="1" x14ac:dyDescent="0.35">
      <c r="B12" s="20" t="s">
        <v>206</v>
      </c>
      <c r="C12" s="18">
        <v>0.17764447707765749</v>
      </c>
      <c r="D12" s="18">
        <v>0.1758655269857895</v>
      </c>
      <c r="E12" s="18">
        <v>0.17894747711567369</v>
      </c>
      <c r="G12" s="18">
        <v>0.20002136444285629</v>
      </c>
      <c r="H12" s="18">
        <v>0.1180543768328234</v>
      </c>
      <c r="J12" s="18">
        <v>0.14964518385536779</v>
      </c>
      <c r="K12" s="18">
        <v>0.14239438505240989</v>
      </c>
      <c r="L12" s="18">
        <v>0.2285264597028247</v>
      </c>
      <c r="M12" s="18">
        <v>0.1145279077655366</v>
      </c>
      <c r="N12" s="18">
        <v>0.10518686716794109</v>
      </c>
      <c r="O12" s="18">
        <v>0.15817470214183549</v>
      </c>
      <c r="P12" s="18">
        <v>0.21056205957779339</v>
      </c>
      <c r="Q12" s="18">
        <v>0.22621973799624701</v>
      </c>
      <c r="R12" s="18">
        <v>0.1127687808228702</v>
      </c>
      <c r="S12" s="18">
        <v>0.2198344183402732</v>
      </c>
      <c r="T12" s="18">
        <v>0.15145193991274319</v>
      </c>
      <c r="U12" s="18">
        <v>0.28897985016380912</v>
      </c>
      <c r="W12" s="18">
        <v>0.1887176227555061</v>
      </c>
      <c r="X12" s="18">
        <v>0.2438521387733936</v>
      </c>
      <c r="Y12" s="18">
        <v>0.1490695534795512</v>
      </c>
      <c r="Z12" s="18">
        <v>0.17442466758367969</v>
      </c>
      <c r="AA12" s="18">
        <v>7.9040309975474815E-2</v>
      </c>
      <c r="AB12" s="18">
        <v>0</v>
      </c>
      <c r="AC12" s="18">
        <v>0.23676508139412511</v>
      </c>
      <c r="AD12" s="18">
        <v>0</v>
      </c>
      <c r="AE12" s="18">
        <v>0.1208239342547815</v>
      </c>
      <c r="AG12" s="18">
        <v>0.1815906974046102</v>
      </c>
      <c r="AH12" s="18">
        <v>8.2643513404070015E-2</v>
      </c>
    </row>
    <row r="13" spans="2:36" ht="19" customHeight="1" x14ac:dyDescent="0.35">
      <c r="B13" s="20" t="s">
        <v>207</v>
      </c>
      <c r="C13" s="18">
        <v>0.15136526573454481</v>
      </c>
      <c r="D13" s="18">
        <v>0.1205795255089873</v>
      </c>
      <c r="E13" s="18">
        <v>0.18775525539377089</v>
      </c>
      <c r="G13" s="18">
        <v>0.16446945594240359</v>
      </c>
      <c r="H13" s="18">
        <v>0.11646854415886559</v>
      </c>
      <c r="J13" s="18">
        <v>0.21790130157536811</v>
      </c>
      <c r="K13" s="18">
        <v>0.2205461625466501</v>
      </c>
      <c r="L13" s="18">
        <v>3.1835502309430268E-2</v>
      </c>
      <c r="M13" s="18">
        <v>0.1530734662035439</v>
      </c>
      <c r="N13" s="18">
        <v>0.1519844255669606</v>
      </c>
      <c r="O13" s="18">
        <v>0.20139563229508509</v>
      </c>
      <c r="P13" s="18">
        <v>0.17194413437877271</v>
      </c>
      <c r="Q13" s="18">
        <v>0.1025821357444637</v>
      </c>
      <c r="R13" s="18">
        <v>9.6129248051619015E-2</v>
      </c>
      <c r="S13" s="18">
        <v>0.23217404106272541</v>
      </c>
      <c r="T13" s="18">
        <v>0.2047688968924673</v>
      </c>
      <c r="U13" s="18">
        <v>0.31102014983619097</v>
      </c>
      <c r="W13" s="18">
        <v>0.21444042864831989</v>
      </c>
      <c r="X13" s="18">
        <v>0.1568940560144608</v>
      </c>
      <c r="Y13" s="18">
        <v>0.1233786096487924</v>
      </c>
      <c r="Z13" s="18">
        <v>9.6889983932812479E-2</v>
      </c>
      <c r="AA13" s="18">
        <v>2.628581140483402E-2</v>
      </c>
      <c r="AB13" s="18">
        <v>5.6225478475275023E-2</v>
      </c>
      <c r="AC13" s="18">
        <v>0</v>
      </c>
      <c r="AD13" s="18">
        <v>0</v>
      </c>
      <c r="AE13" s="18">
        <v>5.6915508893047952E-2</v>
      </c>
      <c r="AG13" s="18">
        <v>0.1556995601107268</v>
      </c>
      <c r="AH13" s="18">
        <v>3.8930180937357867E-2</v>
      </c>
    </row>
    <row r="14" spans="2:36" ht="19" customHeight="1" x14ac:dyDescent="0.35">
      <c r="B14" s="20" t="s">
        <v>66</v>
      </c>
      <c r="C14" s="18">
        <v>3.7104843309645738E-2</v>
      </c>
      <c r="D14" s="18">
        <v>4.4088226706293879E-2</v>
      </c>
      <c r="E14" s="18">
        <v>3.0029260082645691E-2</v>
      </c>
      <c r="G14" s="18">
        <v>4.6236931104366413E-2</v>
      </c>
      <c r="H14" s="18">
        <v>1.278591019572385E-2</v>
      </c>
      <c r="J14" s="18">
        <v>0</v>
      </c>
      <c r="K14" s="18">
        <v>2.756827031833127E-2</v>
      </c>
      <c r="L14" s="18">
        <v>5.9819848000435459E-2</v>
      </c>
      <c r="M14" s="18">
        <v>2.2212322849975191E-2</v>
      </c>
      <c r="N14" s="18">
        <v>4.6797558399019439E-2</v>
      </c>
      <c r="O14" s="18">
        <v>7.8069353691683607E-2</v>
      </c>
      <c r="P14" s="18">
        <v>4.8015230059402288E-2</v>
      </c>
      <c r="Q14" s="18">
        <v>0</v>
      </c>
      <c r="R14" s="18">
        <v>1.8318358509127261E-2</v>
      </c>
      <c r="S14" s="18">
        <v>4.5704693921495863E-2</v>
      </c>
      <c r="T14" s="18">
        <v>0</v>
      </c>
      <c r="U14" s="18">
        <v>8.8979850163809091E-2</v>
      </c>
      <c r="W14" s="18">
        <v>5.7892593013139197E-2</v>
      </c>
      <c r="X14" s="18">
        <v>1.2076839849475751E-2</v>
      </c>
      <c r="Y14" s="18">
        <v>3.2747969561705732E-2</v>
      </c>
      <c r="Z14" s="18">
        <v>5.7084212093684472E-2</v>
      </c>
      <c r="AA14" s="18">
        <v>0</v>
      </c>
      <c r="AB14" s="18">
        <v>0</v>
      </c>
      <c r="AC14" s="18">
        <v>0</v>
      </c>
      <c r="AD14" s="18">
        <v>0</v>
      </c>
      <c r="AE14" s="18">
        <v>0</v>
      </c>
      <c r="AG14" s="18">
        <v>3.8461869258981228E-2</v>
      </c>
      <c r="AH14" s="18">
        <v>0</v>
      </c>
    </row>
    <row r="15" spans="2:36" ht="19" customHeight="1" x14ac:dyDescent="0.35">
      <c r="B15" s="20" t="s">
        <v>65</v>
      </c>
      <c r="C15" s="18">
        <v>0.14635932679453739</v>
      </c>
      <c r="D15" s="18">
        <v>0.1040852496486694</v>
      </c>
      <c r="E15" s="18">
        <v>0.18687320232129931</v>
      </c>
      <c r="G15" s="18">
        <v>0.18538400903204399</v>
      </c>
      <c r="H15" s="18">
        <v>4.2435814618644242E-2</v>
      </c>
      <c r="J15" s="18">
        <v>0.16858264913789259</v>
      </c>
      <c r="K15" s="18">
        <v>0.11027308127332509</v>
      </c>
      <c r="L15" s="18">
        <v>0.1281972175244494</v>
      </c>
      <c r="M15" s="18">
        <v>0.21091488578981679</v>
      </c>
      <c r="N15" s="18">
        <v>0.2339877919950972</v>
      </c>
      <c r="O15" s="18">
        <v>2.4665255720680311E-2</v>
      </c>
      <c r="P15" s="18">
        <v>0.18002029938917449</v>
      </c>
      <c r="Q15" s="18">
        <v>0.18500586249492609</v>
      </c>
      <c r="R15" s="18">
        <v>0.25175102713660241</v>
      </c>
      <c r="S15" s="18">
        <v>4.9816826324624391E-2</v>
      </c>
      <c r="T15" s="18">
        <v>0.12508827361953839</v>
      </c>
      <c r="U15" s="18">
        <v>0</v>
      </c>
      <c r="W15" s="18">
        <v>0.27605343425063011</v>
      </c>
      <c r="X15" s="18">
        <v>0.1011247435081666</v>
      </c>
      <c r="Y15" s="18">
        <v>5.3856481203389449E-2</v>
      </c>
      <c r="Z15" s="18">
        <v>0</v>
      </c>
      <c r="AA15" s="18">
        <v>3.8503575478674029E-2</v>
      </c>
      <c r="AB15" s="18">
        <v>0</v>
      </c>
      <c r="AC15" s="18">
        <v>0</v>
      </c>
      <c r="AD15" s="18">
        <v>0</v>
      </c>
      <c r="AE15" s="18">
        <v>0</v>
      </c>
      <c r="AG15" s="18">
        <v>0.15171208903988631</v>
      </c>
      <c r="AH15" s="18">
        <v>0</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212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203</v>
      </c>
      <c r="C9" s="18">
        <v>0.14722536003976139</v>
      </c>
      <c r="D9" s="18">
        <v>0.142047880974595</v>
      </c>
      <c r="E9" s="18">
        <v>0.1553550401157662</v>
      </c>
      <c r="G9" s="18">
        <v>0.1520834754191388</v>
      </c>
      <c r="H9" s="18">
        <v>0.13428810126317661</v>
      </c>
      <c r="J9" s="18">
        <v>0.15045434763334431</v>
      </c>
      <c r="K9" s="18">
        <v>0.12574249088554301</v>
      </c>
      <c r="L9" s="18">
        <v>0.160012553623882</v>
      </c>
      <c r="M9" s="18">
        <v>0.14224222068553191</v>
      </c>
      <c r="N9" s="18">
        <v>9.3595116798038877E-2</v>
      </c>
      <c r="O9" s="18">
        <v>0.12739986513304419</v>
      </c>
      <c r="P9" s="18">
        <v>0.1331815653151196</v>
      </c>
      <c r="Q9" s="18">
        <v>0.1415339219088125</v>
      </c>
      <c r="R9" s="18">
        <v>0.25562571163744607</v>
      </c>
      <c r="S9" s="18">
        <v>0.21572228593714471</v>
      </c>
      <c r="T9" s="18">
        <v>0.1221618873383024</v>
      </c>
      <c r="U9" s="18">
        <v>0</v>
      </c>
      <c r="W9" s="18">
        <v>0.16681566628221081</v>
      </c>
      <c r="X9" s="18">
        <v>4.6337670949780682E-2</v>
      </c>
      <c r="Y9" s="18">
        <v>0.121574929362377</v>
      </c>
      <c r="Z9" s="18">
        <v>0.199965957912699</v>
      </c>
      <c r="AA9" s="18">
        <v>0.11939902526803289</v>
      </c>
      <c r="AB9" s="18">
        <v>0.15772582980086919</v>
      </c>
      <c r="AC9" s="18">
        <v>0.34570461952849191</v>
      </c>
      <c r="AD9" s="18">
        <v>0.34737569660256479</v>
      </c>
      <c r="AE9" s="18">
        <v>0.1134768089124893</v>
      </c>
      <c r="AG9" s="18">
        <v>0.14504429054217741</v>
      </c>
      <c r="AH9" s="18">
        <v>0.1873889689791276</v>
      </c>
    </row>
    <row r="10" spans="2:36" ht="19" customHeight="1" x14ac:dyDescent="0.35">
      <c r="B10" s="20" t="s">
        <v>204</v>
      </c>
      <c r="C10" s="18">
        <v>0.19290559028741119</v>
      </c>
      <c r="D10" s="18">
        <v>0.23259596707027819</v>
      </c>
      <c r="E10" s="18">
        <v>0.1488071233593769</v>
      </c>
      <c r="G10" s="18">
        <v>0.14979591913111279</v>
      </c>
      <c r="H10" s="18">
        <v>0.30770750995568957</v>
      </c>
      <c r="J10" s="18">
        <v>0.1755865120260848</v>
      </c>
      <c r="K10" s="18">
        <v>0.29903736570716888</v>
      </c>
      <c r="L10" s="18">
        <v>0.194357176292552</v>
      </c>
      <c r="M10" s="18">
        <v>0.18850182186984121</v>
      </c>
      <c r="N10" s="18">
        <v>0.24901952210761821</v>
      </c>
      <c r="O10" s="18">
        <v>8.5800210687420747E-2</v>
      </c>
      <c r="P10" s="18">
        <v>0.18975773241044719</v>
      </c>
      <c r="Q10" s="18">
        <v>0.18908231147966401</v>
      </c>
      <c r="R10" s="18">
        <v>0.2036960018031263</v>
      </c>
      <c r="S10" s="18">
        <v>4.5704693921495863E-2</v>
      </c>
      <c r="T10" s="18">
        <v>0.23113256318567221</v>
      </c>
      <c r="U10" s="18">
        <v>0.22204029967238181</v>
      </c>
      <c r="W10" s="18">
        <v>7.6510399153453729E-2</v>
      </c>
      <c r="X10" s="18">
        <v>0.24574000828346451</v>
      </c>
      <c r="Y10" s="18">
        <v>0.30804493768900149</v>
      </c>
      <c r="Z10" s="18">
        <v>0.16184686756957861</v>
      </c>
      <c r="AA10" s="18">
        <v>0.33266216207481081</v>
      </c>
      <c r="AB10" s="18">
        <v>0.33847207843892391</v>
      </c>
      <c r="AC10" s="18">
        <v>0.29668149752427331</v>
      </c>
      <c r="AD10" s="18">
        <v>0.52562618116712545</v>
      </c>
      <c r="AE10" s="18">
        <v>0.51575821195955729</v>
      </c>
      <c r="AG10" s="18">
        <v>0.1821640756934009</v>
      </c>
      <c r="AH10" s="18">
        <v>0.51887649493561372</v>
      </c>
    </row>
    <row r="11" spans="2:36" ht="19" customHeight="1" x14ac:dyDescent="0.35">
      <c r="B11" s="20" t="s">
        <v>205</v>
      </c>
      <c r="C11" s="18">
        <v>0.27453390184356818</v>
      </c>
      <c r="D11" s="18">
        <v>0.29436973810387479</v>
      </c>
      <c r="E11" s="18">
        <v>0.2495871972240617</v>
      </c>
      <c r="G11" s="18">
        <v>0.27382987956952398</v>
      </c>
      <c r="H11" s="18">
        <v>0.2764087272918177</v>
      </c>
      <c r="J11" s="18">
        <v>0.28428547829395762</v>
      </c>
      <c r="K11" s="18">
        <v>0.16169608863231899</v>
      </c>
      <c r="L11" s="18">
        <v>0.31640379766133808</v>
      </c>
      <c r="M11" s="18">
        <v>0.29793209808841548</v>
      </c>
      <c r="N11" s="18">
        <v>0.25982139316238267</v>
      </c>
      <c r="O11" s="18">
        <v>0.34305065476281948</v>
      </c>
      <c r="P11" s="18">
        <v>0.29455450831786728</v>
      </c>
      <c r="Q11" s="18">
        <v>0.35303673171944988</v>
      </c>
      <c r="R11" s="18">
        <v>0.2057082993909129</v>
      </c>
      <c r="S11" s="18">
        <v>0.14533834657074471</v>
      </c>
      <c r="T11" s="18">
        <v>0.20740464328632841</v>
      </c>
      <c r="U11" s="18">
        <v>0.28897985016380912</v>
      </c>
      <c r="W11" s="18">
        <v>0.25630609233045121</v>
      </c>
      <c r="X11" s="18">
        <v>0.32018560352033387</v>
      </c>
      <c r="Y11" s="18">
        <v>0.2343053630133852</v>
      </c>
      <c r="Z11" s="18">
        <v>0.38601722477547068</v>
      </c>
      <c r="AA11" s="18">
        <v>0.28185535084183833</v>
      </c>
      <c r="AB11" s="18">
        <v>0.39532119981857822</v>
      </c>
      <c r="AC11" s="18">
        <v>0.16012801568235979</v>
      </c>
      <c r="AD11" s="18">
        <v>0</v>
      </c>
      <c r="AE11" s="18">
        <v>0.31384947023490523</v>
      </c>
      <c r="AG11" s="18">
        <v>0.27794865363892801</v>
      </c>
      <c r="AH11" s="18">
        <v>0.2146728879521832</v>
      </c>
    </row>
    <row r="12" spans="2:36" ht="19" customHeight="1" x14ac:dyDescent="0.35">
      <c r="B12" s="20" t="s">
        <v>206</v>
      </c>
      <c r="C12" s="18">
        <v>0.17866815663770971</v>
      </c>
      <c r="D12" s="18">
        <v>0.14643677049767301</v>
      </c>
      <c r="E12" s="18">
        <v>0.21710025935011759</v>
      </c>
      <c r="G12" s="18">
        <v>0.18666512224406079</v>
      </c>
      <c r="H12" s="18">
        <v>0.15737207669774089</v>
      </c>
      <c r="J12" s="18">
        <v>0.13782868233646389</v>
      </c>
      <c r="K12" s="18">
        <v>0.24811443286498139</v>
      </c>
      <c r="L12" s="18">
        <v>0.1047527582345167</v>
      </c>
      <c r="M12" s="18">
        <v>0.13819665071641929</v>
      </c>
      <c r="N12" s="18">
        <v>0.1635761759368628</v>
      </c>
      <c r="O12" s="18">
        <v>0.2443896318800983</v>
      </c>
      <c r="P12" s="18">
        <v>0.19852143872935871</v>
      </c>
      <c r="Q12" s="18">
        <v>0.1560237600650925</v>
      </c>
      <c r="R12" s="18">
        <v>0.1472489465712592</v>
      </c>
      <c r="S12" s="18">
        <v>0.26553911226176907</v>
      </c>
      <c r="T12" s="18">
        <v>0.13827114049190639</v>
      </c>
      <c r="U12" s="18">
        <v>0.48897985016380913</v>
      </c>
      <c r="W12" s="18">
        <v>0.18172121153539261</v>
      </c>
      <c r="X12" s="18">
        <v>0.23291722336660439</v>
      </c>
      <c r="Y12" s="18">
        <v>0.16984209264841621</v>
      </c>
      <c r="Z12" s="18">
        <v>0.13593520078329521</v>
      </c>
      <c r="AA12" s="18">
        <v>0.20129407493181001</v>
      </c>
      <c r="AB12" s="18">
        <v>0.1084808919416287</v>
      </c>
      <c r="AC12" s="18">
        <v>0.1594905836156241</v>
      </c>
      <c r="AD12" s="18">
        <v>0.1269981222303096</v>
      </c>
      <c r="AE12" s="18">
        <v>5.6915508893047952E-2</v>
      </c>
      <c r="AG12" s="18">
        <v>0.18276236713278421</v>
      </c>
      <c r="AH12" s="18">
        <v>7.9061648133075618E-2</v>
      </c>
    </row>
    <row r="13" spans="2:36" ht="19" customHeight="1" x14ac:dyDescent="0.35">
      <c r="B13" s="20" t="s">
        <v>207</v>
      </c>
      <c r="C13" s="18">
        <v>0.10216873241752519</v>
      </c>
      <c r="D13" s="18">
        <v>7.1381254102402938E-2</v>
      </c>
      <c r="E13" s="18">
        <v>0.13774869043707499</v>
      </c>
      <c r="G13" s="18">
        <v>0.1132228384645222</v>
      </c>
      <c r="H13" s="18">
        <v>7.2731426115396902E-2</v>
      </c>
      <c r="J13" s="18">
        <v>0.14964518385536779</v>
      </c>
      <c r="K13" s="18">
        <v>8.2704810954993796E-2</v>
      </c>
      <c r="L13" s="18">
        <v>3.8853044363067447E-2</v>
      </c>
      <c r="M13" s="18">
        <v>6.6636968549925582E-2</v>
      </c>
      <c r="N13" s="18">
        <v>0.18719023359607781</v>
      </c>
      <c r="O13" s="18">
        <v>0.12739986513304419</v>
      </c>
      <c r="P13" s="18">
        <v>0.135969525167805</v>
      </c>
      <c r="Q13" s="18">
        <v>9.8730350671781833E-2</v>
      </c>
      <c r="R13" s="18">
        <v>9.6129248051619015E-2</v>
      </c>
      <c r="S13" s="18">
        <v>0.21572228593714471</v>
      </c>
      <c r="T13" s="18">
        <v>0.1361011804417879</v>
      </c>
      <c r="U13" s="18">
        <v>0</v>
      </c>
      <c r="W13" s="18">
        <v>0.1574023433054223</v>
      </c>
      <c r="X13" s="18">
        <v>6.8302716822263035E-2</v>
      </c>
      <c r="Y13" s="18">
        <v>7.3043715027233211E-2</v>
      </c>
      <c r="Z13" s="18">
        <v>7.3602620605052474E-2</v>
      </c>
      <c r="AA13" s="18">
        <v>2.628581140483402E-2</v>
      </c>
      <c r="AB13" s="18">
        <v>0</v>
      </c>
      <c r="AC13" s="18">
        <v>3.7995283649251067E-2</v>
      </c>
      <c r="AD13" s="18">
        <v>0</v>
      </c>
      <c r="AE13" s="18">
        <v>0</v>
      </c>
      <c r="AG13" s="18">
        <v>0.1037605661131992</v>
      </c>
      <c r="AH13" s="18">
        <v>0</v>
      </c>
    </row>
    <row r="14" spans="2:36" ht="19" customHeight="1" x14ac:dyDescent="0.35">
      <c r="B14" s="20" t="s">
        <v>66</v>
      </c>
      <c r="C14" s="18">
        <v>4.1161760011370181E-2</v>
      </c>
      <c r="D14" s="18">
        <v>5.0254050336670512E-2</v>
      </c>
      <c r="E14" s="18">
        <v>3.1831449355845337E-2</v>
      </c>
      <c r="G14" s="18">
        <v>4.9235688758027731E-2</v>
      </c>
      <c r="H14" s="18">
        <v>1.9660725683815099E-2</v>
      </c>
      <c r="J14" s="18">
        <v>6.1319877512868992E-2</v>
      </c>
      <c r="K14" s="18">
        <v>0</v>
      </c>
      <c r="L14" s="18">
        <v>8.3097224814501339E-2</v>
      </c>
      <c r="M14" s="18">
        <v>6.6636968549925582E-2</v>
      </c>
      <c r="N14" s="18">
        <v>4.6797558399019439E-2</v>
      </c>
      <c r="O14" s="18">
        <v>4.9330511441360622E-2</v>
      </c>
      <c r="P14" s="18">
        <v>1.6005076686467432E-2</v>
      </c>
      <c r="Q14" s="18">
        <v>3.079646207759941E-2</v>
      </c>
      <c r="R14" s="18">
        <v>1.8318358509127261E-2</v>
      </c>
      <c r="S14" s="18">
        <v>6.2156449047076491E-2</v>
      </c>
      <c r="T14" s="18">
        <v>3.1931005003349867E-2</v>
      </c>
      <c r="U14" s="18">
        <v>0</v>
      </c>
      <c r="W14" s="18">
        <v>6.3299627106780817E-2</v>
      </c>
      <c r="X14" s="18">
        <v>2.5071208355300609E-2</v>
      </c>
      <c r="Y14" s="18">
        <v>5.1631969040624753E-2</v>
      </c>
      <c r="Z14" s="18">
        <v>1.7587902965356391E-2</v>
      </c>
      <c r="AA14" s="18">
        <v>0</v>
      </c>
      <c r="AB14" s="18">
        <v>0</v>
      </c>
      <c r="AC14" s="18">
        <v>0</v>
      </c>
      <c r="AD14" s="18">
        <v>0</v>
      </c>
      <c r="AE14" s="18">
        <v>0</v>
      </c>
      <c r="AG14" s="18">
        <v>4.2667158538177298E-2</v>
      </c>
      <c r="AH14" s="18">
        <v>0</v>
      </c>
    </row>
    <row r="15" spans="2:36" ht="19" customHeight="1" x14ac:dyDescent="0.35">
      <c r="B15" s="20" t="s">
        <v>65</v>
      </c>
      <c r="C15" s="18">
        <v>6.3336498762654153E-2</v>
      </c>
      <c r="D15" s="18">
        <v>6.2914338914505527E-2</v>
      </c>
      <c r="E15" s="18">
        <v>5.9570240157757443E-2</v>
      </c>
      <c r="G15" s="18">
        <v>7.5167076413613809E-2</v>
      </c>
      <c r="H15" s="18">
        <v>3.1831432992363157E-2</v>
      </c>
      <c r="J15" s="18">
        <v>4.0879918341912659E-2</v>
      </c>
      <c r="K15" s="18">
        <v>8.2704810954993796E-2</v>
      </c>
      <c r="L15" s="18">
        <v>0.1025234450101421</v>
      </c>
      <c r="M15" s="18">
        <v>9.9853271539940849E-2</v>
      </c>
      <c r="N15" s="18">
        <v>0</v>
      </c>
      <c r="O15" s="18">
        <v>2.262926096221202E-2</v>
      </c>
      <c r="P15" s="18">
        <v>3.2010153372934863E-2</v>
      </c>
      <c r="Q15" s="18">
        <v>3.079646207759941E-2</v>
      </c>
      <c r="R15" s="18">
        <v>7.3273434036509044E-2</v>
      </c>
      <c r="S15" s="18">
        <v>4.9816826324624391E-2</v>
      </c>
      <c r="T15" s="18">
        <v>0.13299758025265301</v>
      </c>
      <c r="U15" s="18">
        <v>0</v>
      </c>
      <c r="W15" s="18">
        <v>9.7944660286288593E-2</v>
      </c>
      <c r="X15" s="18">
        <v>6.1445568702252859E-2</v>
      </c>
      <c r="Y15" s="18">
        <v>4.1556993218962078E-2</v>
      </c>
      <c r="Z15" s="18">
        <v>2.5044225388547819E-2</v>
      </c>
      <c r="AA15" s="18">
        <v>3.8503575478674029E-2</v>
      </c>
      <c r="AB15" s="18">
        <v>0</v>
      </c>
      <c r="AC15" s="18">
        <v>0</v>
      </c>
      <c r="AD15" s="18">
        <v>0</v>
      </c>
      <c r="AE15" s="18">
        <v>0</v>
      </c>
      <c r="AG15" s="18">
        <v>6.5652888341333066E-2</v>
      </c>
      <c r="AH15" s="18">
        <v>0</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213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203</v>
      </c>
      <c r="C9" s="18">
        <v>0.13141842410390159</v>
      </c>
      <c r="D9" s="18">
        <v>0.1362059096830941</v>
      </c>
      <c r="E9" s="18">
        <v>0.1283168537642734</v>
      </c>
      <c r="G9" s="18">
        <v>0.1133869927430113</v>
      </c>
      <c r="H9" s="18">
        <v>0.1794364877790304</v>
      </c>
      <c r="J9" s="18">
        <v>7.4290541598227483E-2</v>
      </c>
      <c r="K9" s="18">
        <v>0.13101447886382581</v>
      </c>
      <c r="L9" s="18">
        <v>0.15436578373546009</v>
      </c>
      <c r="M9" s="18">
        <v>0.1385715645999761</v>
      </c>
      <c r="N9" s="18">
        <v>8.9732210015781952E-2</v>
      </c>
      <c r="O9" s="18">
        <v>9.6625028124252943E-2</v>
      </c>
      <c r="P9" s="18">
        <v>0.13714602115315239</v>
      </c>
      <c r="Q9" s="18">
        <v>0.1644037480638979</v>
      </c>
      <c r="R9" s="18">
        <v>0.16571274482968579</v>
      </c>
      <c r="S9" s="18">
        <v>0.1535658368900682</v>
      </c>
      <c r="T9" s="18">
        <v>0.10077593536192821</v>
      </c>
      <c r="U9" s="18">
        <v>0.11102014983619091</v>
      </c>
      <c r="W9" s="18">
        <v>9.9305099463852561E-2</v>
      </c>
      <c r="X9" s="18">
        <v>8.6817558174183115E-2</v>
      </c>
      <c r="Y9" s="18">
        <v>0.1657016221429061</v>
      </c>
      <c r="Z9" s="18">
        <v>0.156151944030683</v>
      </c>
      <c r="AA9" s="18">
        <v>0.27864560767381141</v>
      </c>
      <c r="AB9" s="18">
        <v>0.20601117825830159</v>
      </c>
      <c r="AC9" s="18">
        <v>0.26830075631132799</v>
      </c>
      <c r="AD9" s="18">
        <v>0</v>
      </c>
      <c r="AE9" s="18">
        <v>0.11715037158363539</v>
      </c>
      <c r="AG9" s="18">
        <v>0.13196968894600361</v>
      </c>
      <c r="AH9" s="18">
        <v>8.0130798289088215E-2</v>
      </c>
    </row>
    <row r="10" spans="2:36" ht="19" customHeight="1" x14ac:dyDescent="0.35">
      <c r="B10" s="20" t="s">
        <v>204</v>
      </c>
      <c r="C10" s="18">
        <v>0.1731754291227483</v>
      </c>
      <c r="D10" s="18">
        <v>0.16470518469815751</v>
      </c>
      <c r="E10" s="18">
        <v>0.18535837806373209</v>
      </c>
      <c r="G10" s="18">
        <v>0.158460688576641</v>
      </c>
      <c r="H10" s="18">
        <v>0.21236107857920361</v>
      </c>
      <c r="J10" s="18">
        <v>0.20502535536652869</v>
      </c>
      <c r="K10" s="18">
        <v>0.17236153503761351</v>
      </c>
      <c r="L10" s="18">
        <v>0.22874804109284</v>
      </c>
      <c r="M10" s="18">
        <v>0.1145279077655366</v>
      </c>
      <c r="N10" s="18">
        <v>0.19449312012095341</v>
      </c>
      <c r="O10" s="18">
        <v>0.12536387037457589</v>
      </c>
      <c r="P10" s="18">
        <v>0.17681336903345579</v>
      </c>
      <c r="Q10" s="18">
        <v>0.15806118549000861</v>
      </c>
      <c r="R10" s="18">
        <v>0.23865389308350479</v>
      </c>
      <c r="S10" s="18">
        <v>4.5704693921495863E-2</v>
      </c>
      <c r="T10" s="18">
        <v>0.14881619351888209</v>
      </c>
      <c r="U10" s="18">
        <v>0</v>
      </c>
      <c r="W10" s="18">
        <v>0.100732249633344</v>
      </c>
      <c r="X10" s="18">
        <v>0.15374371502642609</v>
      </c>
      <c r="Y10" s="18">
        <v>0.22529223200810949</v>
      </c>
      <c r="Z10" s="18">
        <v>0.27745640257197429</v>
      </c>
      <c r="AA10" s="18">
        <v>0.17258687006255791</v>
      </c>
      <c r="AB10" s="18">
        <v>0.20680366860108909</v>
      </c>
      <c r="AC10" s="18">
        <v>0.3788868171920709</v>
      </c>
      <c r="AD10" s="18">
        <v>0.2166108411134009</v>
      </c>
      <c r="AE10" s="18">
        <v>0.52330054015686533</v>
      </c>
      <c r="AG10" s="18">
        <v>0.16456695943588451</v>
      </c>
      <c r="AH10" s="18">
        <v>0.42638644898544559</v>
      </c>
    </row>
    <row r="11" spans="2:36" ht="19" customHeight="1" x14ac:dyDescent="0.35">
      <c r="B11" s="20" t="s">
        <v>205</v>
      </c>
      <c r="C11" s="18">
        <v>0.23875780869575211</v>
      </c>
      <c r="D11" s="18">
        <v>0.28444004109639492</v>
      </c>
      <c r="E11" s="18">
        <v>0.19240699328866931</v>
      </c>
      <c r="G11" s="18">
        <v>0.21581483019073619</v>
      </c>
      <c r="H11" s="18">
        <v>0.29985542100957402</v>
      </c>
      <c r="J11" s="18">
        <v>0.23743743531940009</v>
      </c>
      <c r="K11" s="18">
        <v>0.22796339068692911</v>
      </c>
      <c r="L11" s="18">
        <v>0.23092193851777859</v>
      </c>
      <c r="M11" s="18">
        <v>0.31627520709120072</v>
      </c>
      <c r="N11" s="18">
        <v>0.19063021333869651</v>
      </c>
      <c r="O11" s="18">
        <v>0.3095965763637753</v>
      </c>
      <c r="P11" s="18">
        <v>0.17987565552454221</v>
      </c>
      <c r="Q11" s="18">
        <v>0.28510284312526751</v>
      </c>
      <c r="R11" s="18">
        <v>0.17798155801990961</v>
      </c>
      <c r="S11" s="18">
        <v>0.21572228593714471</v>
      </c>
      <c r="T11" s="18">
        <v>0.237167755691091</v>
      </c>
      <c r="U11" s="18">
        <v>0.37795970032761822</v>
      </c>
      <c r="W11" s="18">
        <v>0.1629611706375847</v>
      </c>
      <c r="X11" s="18">
        <v>0.28983602626690608</v>
      </c>
      <c r="Y11" s="18">
        <v>0.24800950345988201</v>
      </c>
      <c r="Z11" s="18">
        <v>0.33768910082713</v>
      </c>
      <c r="AA11" s="18">
        <v>0.27698055400264637</v>
      </c>
      <c r="AB11" s="18">
        <v>0.53095967466533422</v>
      </c>
      <c r="AC11" s="18">
        <v>0.23390651982887639</v>
      </c>
      <c r="AD11" s="18">
        <v>0.65639103665628951</v>
      </c>
      <c r="AE11" s="18">
        <v>0.16048386308007359</v>
      </c>
      <c r="AG11" s="18">
        <v>0.2355552412915134</v>
      </c>
      <c r="AH11" s="18">
        <v>0.31719076644990402</v>
      </c>
    </row>
    <row r="12" spans="2:36" ht="19" customHeight="1" x14ac:dyDescent="0.35">
      <c r="B12" s="20" t="s">
        <v>206</v>
      </c>
      <c r="C12" s="18">
        <v>0.16118646024849209</v>
      </c>
      <c r="D12" s="18">
        <v>0.16871595474152781</v>
      </c>
      <c r="E12" s="18">
        <v>0.15197022343157759</v>
      </c>
      <c r="G12" s="18">
        <v>0.16701402957441891</v>
      </c>
      <c r="H12" s="18">
        <v>0.14566752615152839</v>
      </c>
      <c r="J12" s="18">
        <v>0.17177236047124531</v>
      </c>
      <c r="K12" s="18">
        <v>0.19297789222831879</v>
      </c>
      <c r="L12" s="18">
        <v>0.1335904784416751</v>
      </c>
      <c r="M12" s="18">
        <v>0.1092280969570454</v>
      </c>
      <c r="N12" s="18">
        <v>0.10518686716794109</v>
      </c>
      <c r="O12" s="18">
        <v>0.18283995786251581</v>
      </c>
      <c r="P12" s="18">
        <v>0.15461791784232551</v>
      </c>
      <c r="Q12" s="18">
        <v>0.1109580994910897</v>
      </c>
      <c r="R12" s="18">
        <v>0.15211987392715251</v>
      </c>
      <c r="S12" s="18">
        <v>0.31124380618326503</v>
      </c>
      <c r="T12" s="18">
        <v>0.18074719852223201</v>
      </c>
      <c r="U12" s="18">
        <v>0.33306044950857272</v>
      </c>
      <c r="W12" s="18">
        <v>0.18220428105599329</v>
      </c>
      <c r="X12" s="18">
        <v>0.1855100411860974</v>
      </c>
      <c r="Y12" s="18">
        <v>0.16304836362270311</v>
      </c>
      <c r="Z12" s="18">
        <v>0.14343829586240439</v>
      </c>
      <c r="AA12" s="18">
        <v>0.1693047570813096</v>
      </c>
      <c r="AB12" s="18">
        <v>0</v>
      </c>
      <c r="AC12" s="18">
        <v>7.8450595158487804E-2</v>
      </c>
      <c r="AD12" s="18">
        <v>0.1269981222303096</v>
      </c>
      <c r="AE12" s="18">
        <v>0</v>
      </c>
      <c r="AG12" s="18">
        <v>0.16584286592469349</v>
      </c>
      <c r="AH12" s="18">
        <v>4.0131467195717738E-2</v>
      </c>
    </row>
    <row r="13" spans="2:36" ht="19" customHeight="1" x14ac:dyDescent="0.35">
      <c r="B13" s="20" t="s">
        <v>207</v>
      </c>
      <c r="C13" s="18">
        <v>9.6919749722179163E-2</v>
      </c>
      <c r="D13" s="18">
        <v>7.7973024339267616E-2</v>
      </c>
      <c r="E13" s="18">
        <v>0.1149017888476538</v>
      </c>
      <c r="G13" s="18">
        <v>0.1043566533084716</v>
      </c>
      <c r="H13" s="18">
        <v>7.7115126184253174E-2</v>
      </c>
      <c r="J13" s="18">
        <v>0.1072627716250236</v>
      </c>
      <c r="K13" s="18">
        <v>0.11027308127332509</v>
      </c>
      <c r="L13" s="18">
        <v>8.070234997133334E-2</v>
      </c>
      <c r="M13" s="18">
        <v>0.11048233779642409</v>
      </c>
      <c r="N13" s="18">
        <v>0.19878198396598001</v>
      </c>
      <c r="O13" s="18">
        <v>0.1108801854589432</v>
      </c>
      <c r="P13" s="18">
        <v>0.1155825953218818</v>
      </c>
      <c r="Q13" s="18">
        <v>2.4682587667945462E-2</v>
      </c>
      <c r="R13" s="18">
        <v>3.6636717018254522E-2</v>
      </c>
      <c r="S13" s="18">
        <v>0.124312898094153</v>
      </c>
      <c r="T13" s="18">
        <v>0.13563332664651409</v>
      </c>
      <c r="U13" s="18">
        <v>8.8979850163809091E-2</v>
      </c>
      <c r="W13" s="18">
        <v>0.12873150424676569</v>
      </c>
      <c r="X13" s="18">
        <v>9.2487658703116218E-2</v>
      </c>
      <c r="Y13" s="18">
        <v>0.1045935986852314</v>
      </c>
      <c r="Z13" s="18">
        <v>1.7587902965356391E-2</v>
      </c>
      <c r="AA13" s="18">
        <v>6.3978635701000777E-2</v>
      </c>
      <c r="AB13" s="18">
        <v>0</v>
      </c>
      <c r="AC13" s="18">
        <v>4.0455311509236737E-2</v>
      </c>
      <c r="AD13" s="18">
        <v>0</v>
      </c>
      <c r="AE13" s="18">
        <v>0.1457715139772767</v>
      </c>
      <c r="AG13" s="18">
        <v>9.7386974470807033E-2</v>
      </c>
      <c r="AH13" s="18">
        <v>9.9707646035668618E-2</v>
      </c>
    </row>
    <row r="14" spans="2:36" ht="19" customHeight="1" x14ac:dyDescent="0.35">
      <c r="B14" s="20" t="s">
        <v>66</v>
      </c>
      <c r="C14" s="18">
        <v>6.7514929599351681E-2</v>
      </c>
      <c r="D14" s="18">
        <v>6.0178151281495833E-2</v>
      </c>
      <c r="E14" s="18">
        <v>7.6706219658698713E-2</v>
      </c>
      <c r="G14" s="18">
        <v>7.1138783966498156E-2</v>
      </c>
      <c r="H14" s="18">
        <v>5.7864532674764928E-2</v>
      </c>
      <c r="J14" s="18">
        <v>9.1885788224309289E-2</v>
      </c>
      <c r="K14" s="18">
        <v>2.756827031833127E-2</v>
      </c>
      <c r="L14" s="18">
        <v>6.2900410912104007E-2</v>
      </c>
      <c r="M14" s="18">
        <v>6.6636968549925582E-2</v>
      </c>
      <c r="N14" s="18">
        <v>9.3595116798038877E-2</v>
      </c>
      <c r="O14" s="18">
        <v>0.1500291260952562</v>
      </c>
      <c r="P14" s="18">
        <v>6.79847625839025E-2</v>
      </c>
      <c r="Q14" s="18">
        <v>7.1785673666864294E-2</v>
      </c>
      <c r="R14" s="18">
        <v>2.285581401510996E-2</v>
      </c>
      <c r="S14" s="18">
        <v>4.9816826324624391E-2</v>
      </c>
      <c r="T14" s="18">
        <v>3.1931005003349867E-2</v>
      </c>
      <c r="U14" s="18">
        <v>8.8979850163809091E-2</v>
      </c>
      <c r="W14" s="18">
        <v>0.1001674509777925</v>
      </c>
      <c r="X14" s="18">
        <v>6.4988139057063965E-2</v>
      </c>
      <c r="Y14" s="18">
        <v>4.5436623870670378E-2</v>
      </c>
      <c r="Z14" s="18">
        <v>5.0088450777095631E-2</v>
      </c>
      <c r="AA14" s="18">
        <v>0</v>
      </c>
      <c r="AB14" s="18">
        <v>5.6225478475275023E-2</v>
      </c>
      <c r="AC14" s="18">
        <v>0</v>
      </c>
      <c r="AD14" s="18">
        <v>0</v>
      </c>
      <c r="AE14" s="18">
        <v>0</v>
      </c>
      <c r="AG14" s="18">
        <v>6.9984135860898189E-2</v>
      </c>
      <c r="AH14" s="18">
        <v>0</v>
      </c>
    </row>
    <row r="15" spans="2:36" ht="19" customHeight="1" x14ac:dyDescent="0.35">
      <c r="B15" s="20" t="s">
        <v>65</v>
      </c>
      <c r="C15" s="18">
        <v>0.1310271985075751</v>
      </c>
      <c r="D15" s="18">
        <v>0.1077817341600624</v>
      </c>
      <c r="E15" s="18">
        <v>0.15033954294539531</v>
      </c>
      <c r="G15" s="18">
        <v>0.16982802164022301</v>
      </c>
      <c r="H15" s="18">
        <v>2.7699827621645409E-2</v>
      </c>
      <c r="J15" s="18">
        <v>0.1123257473952656</v>
      </c>
      <c r="K15" s="18">
        <v>0.13784135159165631</v>
      </c>
      <c r="L15" s="18">
        <v>0.1087709973288086</v>
      </c>
      <c r="M15" s="18">
        <v>0.14427791723989131</v>
      </c>
      <c r="N15" s="18">
        <v>0.1275804885926079</v>
      </c>
      <c r="O15" s="18">
        <v>2.4665255720680311E-2</v>
      </c>
      <c r="P15" s="18">
        <v>0.16797967854073989</v>
      </c>
      <c r="Q15" s="18">
        <v>0.18500586249492609</v>
      </c>
      <c r="R15" s="18">
        <v>0.20603939910638261</v>
      </c>
      <c r="S15" s="18">
        <v>9.9633652649248783E-2</v>
      </c>
      <c r="T15" s="18">
        <v>0.16492858525600279</v>
      </c>
      <c r="U15" s="18">
        <v>0</v>
      </c>
      <c r="W15" s="18">
        <v>0.22589824398466721</v>
      </c>
      <c r="X15" s="18">
        <v>0.12661686158620719</v>
      </c>
      <c r="Y15" s="18">
        <v>4.791805621049753E-2</v>
      </c>
      <c r="Z15" s="18">
        <v>1.7587902965356391E-2</v>
      </c>
      <c r="AA15" s="18">
        <v>3.8503575478674029E-2</v>
      </c>
      <c r="AB15" s="18">
        <v>0</v>
      </c>
      <c r="AC15" s="18">
        <v>0</v>
      </c>
      <c r="AD15" s="18">
        <v>0</v>
      </c>
      <c r="AE15" s="18">
        <v>5.3293711202148659E-2</v>
      </c>
      <c r="AG15" s="18">
        <v>0.13469413407019981</v>
      </c>
      <c r="AH15" s="18">
        <v>3.6452873044175937E-2</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214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203</v>
      </c>
      <c r="C9" s="18">
        <v>0.1701595591734637</v>
      </c>
      <c r="D9" s="18">
        <v>0.160261670696247</v>
      </c>
      <c r="E9" s="18">
        <v>0.1838644188011993</v>
      </c>
      <c r="G9" s="18">
        <v>0.1603793749851144</v>
      </c>
      <c r="H9" s="18">
        <v>0.19620438599343831</v>
      </c>
      <c r="J9" s="18">
        <v>0.13711291299952799</v>
      </c>
      <c r="K9" s="18">
        <v>9.7923290821041856E-2</v>
      </c>
      <c r="L9" s="18">
        <v>0.19484371320672481</v>
      </c>
      <c r="M9" s="18">
        <v>0.12553188790557671</v>
      </c>
      <c r="N9" s="18">
        <v>0.14812151878470359</v>
      </c>
      <c r="O9" s="18">
        <v>0.1500291260952562</v>
      </c>
      <c r="P9" s="18">
        <v>0.19546333488958659</v>
      </c>
      <c r="Q9" s="18">
        <v>0.22803409764401281</v>
      </c>
      <c r="R9" s="18">
        <v>0.26637944838728761</v>
      </c>
      <c r="S9" s="18">
        <v>0.21572228593714471</v>
      </c>
      <c r="T9" s="18">
        <v>0.13270694036527811</v>
      </c>
      <c r="U9" s="18">
        <v>0</v>
      </c>
      <c r="W9" s="18">
        <v>0.14443168481330301</v>
      </c>
      <c r="X9" s="18">
        <v>0.13427505132400941</v>
      </c>
      <c r="Y9" s="18">
        <v>0.19251432924071751</v>
      </c>
      <c r="Z9" s="18">
        <v>0.1769908557396663</v>
      </c>
      <c r="AA9" s="18">
        <v>0.22298969102932059</v>
      </c>
      <c r="AB9" s="18">
        <v>0.23864406397590679</v>
      </c>
      <c r="AC9" s="18">
        <v>0.34570461952849191</v>
      </c>
      <c r="AD9" s="18">
        <v>0</v>
      </c>
      <c r="AE9" s="18">
        <v>0.30607827262054699</v>
      </c>
      <c r="AG9" s="18">
        <v>0.16813921851548541</v>
      </c>
      <c r="AH9" s="18">
        <v>0.2093573924903851</v>
      </c>
    </row>
    <row r="10" spans="2:36" ht="19" customHeight="1" x14ac:dyDescent="0.35">
      <c r="B10" s="20" t="s">
        <v>204</v>
      </c>
      <c r="C10" s="18">
        <v>0.1608724397327306</v>
      </c>
      <c r="D10" s="18">
        <v>0.1896676677924678</v>
      </c>
      <c r="E10" s="18">
        <v>0.13182699924988281</v>
      </c>
      <c r="G10" s="18">
        <v>0.13019840300143171</v>
      </c>
      <c r="H10" s="18">
        <v>0.2425580152956032</v>
      </c>
      <c r="J10" s="18">
        <v>0.25193636505316969</v>
      </c>
      <c r="K10" s="18">
        <v>0.18673780496187031</v>
      </c>
      <c r="L10" s="18">
        <v>0.1956365979523384</v>
      </c>
      <c r="M10" s="18">
        <v>0.20541433391132519</v>
      </c>
      <c r="N10" s="18">
        <v>0.1232916247475813</v>
      </c>
      <c r="O10" s="18">
        <v>7.1316525771787986E-2</v>
      </c>
      <c r="P10" s="18">
        <v>0.15816497635893531</v>
      </c>
      <c r="Q10" s="18">
        <v>0.1560237600650925</v>
      </c>
      <c r="R10" s="18">
        <v>0.1245385723054486</v>
      </c>
      <c r="S10" s="18">
        <v>4.9816826324624391E-2</v>
      </c>
      <c r="T10" s="18">
        <v>0.1116116282762788</v>
      </c>
      <c r="U10" s="18">
        <v>0.2</v>
      </c>
      <c r="W10" s="18">
        <v>9.292402680646715E-2</v>
      </c>
      <c r="X10" s="18">
        <v>0.14259728354123249</v>
      </c>
      <c r="Y10" s="18">
        <v>0.24236603484529751</v>
      </c>
      <c r="Z10" s="18">
        <v>0.2256893421120478</v>
      </c>
      <c r="AA10" s="18">
        <v>0.17501723398149049</v>
      </c>
      <c r="AB10" s="18">
        <v>0.20283360359216779</v>
      </c>
      <c r="AC10" s="18">
        <v>0.30326181862753782</v>
      </c>
      <c r="AD10" s="18">
        <v>0.52562618116712545</v>
      </c>
      <c r="AE10" s="18">
        <v>0.35569842115154959</v>
      </c>
      <c r="AG10" s="18">
        <v>0.1541203173858102</v>
      </c>
      <c r="AH10" s="18">
        <v>0.40939567436242702</v>
      </c>
    </row>
    <row r="11" spans="2:36" ht="19" customHeight="1" x14ac:dyDescent="0.35">
      <c r="B11" s="20" t="s">
        <v>205</v>
      </c>
      <c r="C11" s="18">
        <v>0.24845429382333789</v>
      </c>
      <c r="D11" s="18">
        <v>0.27417742109167542</v>
      </c>
      <c r="E11" s="18">
        <v>0.22107175821022221</v>
      </c>
      <c r="G11" s="18">
        <v>0.24736712944560471</v>
      </c>
      <c r="H11" s="18">
        <v>0.25134943438486612</v>
      </c>
      <c r="J11" s="18">
        <v>0.1702711900182923</v>
      </c>
      <c r="K11" s="18">
        <v>0.27652220336639771</v>
      </c>
      <c r="L11" s="18">
        <v>0.24784821202199769</v>
      </c>
      <c r="M11" s="18">
        <v>0.18608758993203031</v>
      </c>
      <c r="N11" s="18">
        <v>0.37782044693477429</v>
      </c>
      <c r="O11" s="18">
        <v>0.30209424694898068</v>
      </c>
      <c r="P11" s="18">
        <v>0.26386549479491211</v>
      </c>
      <c r="Q11" s="18">
        <v>0.27287509430595952</v>
      </c>
      <c r="R11" s="18">
        <v>0.2005263824279854</v>
      </c>
      <c r="S11" s="18">
        <v>0.24908735713618849</v>
      </c>
      <c r="T11" s="18">
        <v>0.24507706232420559</v>
      </c>
      <c r="U11" s="18">
        <v>0.2</v>
      </c>
      <c r="W11" s="18">
        <v>0.21537466434366551</v>
      </c>
      <c r="X11" s="18">
        <v>0.27678157898076672</v>
      </c>
      <c r="Y11" s="18">
        <v>0.1588719645916547</v>
      </c>
      <c r="Z11" s="18">
        <v>0.2761115393445342</v>
      </c>
      <c r="AA11" s="18">
        <v>0.49015269598070649</v>
      </c>
      <c r="AB11" s="18">
        <v>0.4007965026310561</v>
      </c>
      <c r="AC11" s="18">
        <v>0.23329298638690729</v>
      </c>
      <c r="AD11" s="18">
        <v>0.47437381883287433</v>
      </c>
      <c r="AE11" s="18">
        <v>0.27781133910051231</v>
      </c>
      <c r="AG11" s="18">
        <v>0.24312277936838689</v>
      </c>
      <c r="AH11" s="18">
        <v>0.33992517644515302</v>
      </c>
    </row>
    <row r="12" spans="2:36" ht="19" customHeight="1" x14ac:dyDescent="0.35">
      <c r="B12" s="20" t="s">
        <v>206</v>
      </c>
      <c r="C12" s="18">
        <v>0.18237992944178749</v>
      </c>
      <c r="D12" s="18">
        <v>0.16345465683283719</v>
      </c>
      <c r="E12" s="18">
        <v>0.20622466953125371</v>
      </c>
      <c r="G12" s="18">
        <v>0.18434107047690559</v>
      </c>
      <c r="H12" s="18">
        <v>0.17715737149752661</v>
      </c>
      <c r="J12" s="18">
        <v>9.1885788224309289E-2</v>
      </c>
      <c r="K12" s="18">
        <v>0.27340707894070249</v>
      </c>
      <c r="L12" s="18">
        <v>0.1319640724764044</v>
      </c>
      <c r="M12" s="18">
        <v>0.13510889258421011</v>
      </c>
      <c r="N12" s="18">
        <v>0.1167786175378433</v>
      </c>
      <c r="O12" s="18">
        <v>0.30186571936803819</v>
      </c>
      <c r="P12" s="18">
        <v>0.16386796936837081</v>
      </c>
      <c r="Q12" s="18">
        <v>0.18885764756760801</v>
      </c>
      <c r="R12" s="18">
        <v>0.2040282875858164</v>
      </c>
      <c r="S12" s="18">
        <v>0.17412972441877739</v>
      </c>
      <c r="T12" s="18">
        <v>0.1886565051553466</v>
      </c>
      <c r="U12" s="18">
        <v>0.22204029967238181</v>
      </c>
      <c r="W12" s="18">
        <v>0.18154871269511161</v>
      </c>
      <c r="X12" s="18">
        <v>0.28231022232225128</v>
      </c>
      <c r="Y12" s="18">
        <v>0.21665697767758069</v>
      </c>
      <c r="Z12" s="18">
        <v>0.1532886095221313</v>
      </c>
      <c r="AA12" s="18">
        <v>0</v>
      </c>
      <c r="AB12" s="18">
        <v>0.15772582980086919</v>
      </c>
      <c r="AC12" s="18">
        <v>7.9745291807812035E-2</v>
      </c>
      <c r="AD12" s="18">
        <v>0</v>
      </c>
      <c r="AE12" s="18">
        <v>0</v>
      </c>
      <c r="AG12" s="18">
        <v>0.18905006397988819</v>
      </c>
      <c r="AH12" s="18">
        <v>0</v>
      </c>
    </row>
    <row r="13" spans="2:36" ht="19" customHeight="1" x14ac:dyDescent="0.35">
      <c r="B13" s="20" t="s">
        <v>207</v>
      </c>
      <c r="C13" s="18">
        <v>7.0203517713061547E-2</v>
      </c>
      <c r="D13" s="18">
        <v>5.8753894455925472E-2</v>
      </c>
      <c r="E13" s="18">
        <v>7.9491113513353182E-2</v>
      </c>
      <c r="G13" s="18">
        <v>7.4964835710061808E-2</v>
      </c>
      <c r="H13" s="18">
        <v>5.7524032308847527E-2</v>
      </c>
      <c r="J13" s="18">
        <v>0.14964518385536779</v>
      </c>
      <c r="K13" s="18">
        <v>5.5136540636662533E-2</v>
      </c>
      <c r="L13" s="18">
        <v>2.7741077233918741E-2</v>
      </c>
      <c r="M13" s="18">
        <v>4.2591128407119837E-2</v>
      </c>
      <c r="N13" s="18">
        <v>0.14039267519705831</v>
      </c>
      <c r="O13" s="18">
        <v>0</v>
      </c>
      <c r="P13" s="18">
        <v>8.6633155258423009E-2</v>
      </c>
      <c r="Q13" s="18">
        <v>4.9365175335890923E-2</v>
      </c>
      <c r="R13" s="18">
        <v>7.6298799729570987E-2</v>
      </c>
      <c r="S13" s="18">
        <v>0.19927053081156409</v>
      </c>
      <c r="T13" s="18">
        <v>0.13299758025265301</v>
      </c>
      <c r="U13" s="18">
        <v>8.8979850163809091E-2</v>
      </c>
      <c r="W13" s="18">
        <v>8.5054485178806954E-2</v>
      </c>
      <c r="X13" s="18">
        <v>4.0447962665732001E-2</v>
      </c>
      <c r="Y13" s="18">
        <v>7.3865249704903532E-2</v>
      </c>
      <c r="Z13" s="18">
        <v>0.1002432995391685</v>
      </c>
      <c r="AA13" s="18">
        <v>7.3336803529808439E-2</v>
      </c>
      <c r="AB13" s="18">
        <v>0</v>
      </c>
      <c r="AC13" s="18">
        <v>3.7995283649251067E-2</v>
      </c>
      <c r="AD13" s="18">
        <v>0</v>
      </c>
      <c r="AE13" s="18">
        <v>6.0411967127390741E-2</v>
      </c>
      <c r="AG13" s="18">
        <v>7.1495690159239081E-2</v>
      </c>
      <c r="AH13" s="18">
        <v>4.1321756702035008E-2</v>
      </c>
    </row>
    <row r="14" spans="2:36" ht="19" customHeight="1" x14ac:dyDescent="0.35">
      <c r="B14" s="20" t="s">
        <v>66</v>
      </c>
      <c r="C14" s="18">
        <v>6.588273045243441E-2</v>
      </c>
      <c r="D14" s="18">
        <v>7.4766919260203957E-2</v>
      </c>
      <c r="E14" s="18">
        <v>5.7189515196860358E-2</v>
      </c>
      <c r="G14" s="18">
        <v>8.009259076563216E-2</v>
      </c>
      <c r="H14" s="18">
        <v>2.8041587191130601E-2</v>
      </c>
      <c r="J14" s="18">
        <v>8.1759836683825318E-2</v>
      </c>
      <c r="K14" s="18">
        <v>2.756827031833127E-2</v>
      </c>
      <c r="L14" s="18">
        <v>8.3097224814501339E-2</v>
      </c>
      <c r="M14" s="18">
        <v>0.13327393709985119</v>
      </c>
      <c r="N14" s="18">
        <v>4.6797558399019439E-2</v>
      </c>
      <c r="O14" s="18">
        <v>0.12739986513304419</v>
      </c>
      <c r="P14" s="18">
        <v>4.8015230059402288E-2</v>
      </c>
      <c r="Q14" s="18">
        <v>0</v>
      </c>
      <c r="R14" s="18">
        <v>1.8318358509127261E-2</v>
      </c>
      <c r="S14" s="18">
        <v>6.2156449047076491E-2</v>
      </c>
      <c r="T14" s="18">
        <v>3.1931005003349867E-2</v>
      </c>
      <c r="U14" s="18">
        <v>0.2</v>
      </c>
      <c r="W14" s="18">
        <v>0.1073594184879957</v>
      </c>
      <c r="X14" s="18">
        <v>3.6230519548427258E-2</v>
      </c>
      <c r="Y14" s="18">
        <v>6.226172445988766E-2</v>
      </c>
      <c r="Z14" s="18">
        <v>4.263212835390421E-2</v>
      </c>
      <c r="AA14" s="18">
        <v>0</v>
      </c>
      <c r="AB14" s="18">
        <v>0</v>
      </c>
      <c r="AC14" s="18">
        <v>0</v>
      </c>
      <c r="AD14" s="18">
        <v>0</v>
      </c>
      <c r="AE14" s="18">
        <v>0</v>
      </c>
      <c r="AG14" s="18">
        <v>6.8292242711816137E-2</v>
      </c>
      <c r="AH14" s="18">
        <v>0</v>
      </c>
    </row>
    <row r="15" spans="2:36" ht="19" customHeight="1" x14ac:dyDescent="0.35">
      <c r="B15" s="20" t="s">
        <v>65</v>
      </c>
      <c r="C15" s="18">
        <v>0.10204752966318439</v>
      </c>
      <c r="D15" s="18">
        <v>7.8917769870643376E-2</v>
      </c>
      <c r="E15" s="18">
        <v>0.1203315254972286</v>
      </c>
      <c r="G15" s="18">
        <v>0.12265659561524971</v>
      </c>
      <c r="H15" s="18">
        <v>4.7165173328587592E-2</v>
      </c>
      <c r="J15" s="18">
        <v>0.11738872316550759</v>
      </c>
      <c r="K15" s="18">
        <v>8.2704810954993796E-2</v>
      </c>
      <c r="L15" s="18">
        <v>0.11886910229411431</v>
      </c>
      <c r="M15" s="18">
        <v>0.17199223015988649</v>
      </c>
      <c r="N15" s="18">
        <v>4.6797558399019439E-2</v>
      </c>
      <c r="O15" s="18">
        <v>4.7294516682892328E-2</v>
      </c>
      <c r="P15" s="18">
        <v>8.3989839270369931E-2</v>
      </c>
      <c r="Q15" s="18">
        <v>0.1048442250814358</v>
      </c>
      <c r="R15" s="18">
        <v>0.10991015105476359</v>
      </c>
      <c r="S15" s="18">
        <v>4.9816826324624391E-2</v>
      </c>
      <c r="T15" s="18">
        <v>0.15701927862288831</v>
      </c>
      <c r="U15" s="18">
        <v>8.8979850163809091E-2</v>
      </c>
      <c r="W15" s="18">
        <v>0.17330700767464999</v>
      </c>
      <c r="X15" s="18">
        <v>8.7357381617580776E-2</v>
      </c>
      <c r="Y15" s="18">
        <v>5.3463719479958399E-2</v>
      </c>
      <c r="Z15" s="18">
        <v>2.5044225388547819E-2</v>
      </c>
      <c r="AA15" s="18">
        <v>3.8503575478674029E-2</v>
      </c>
      <c r="AB15" s="18">
        <v>0</v>
      </c>
      <c r="AC15" s="18">
        <v>0</v>
      </c>
      <c r="AD15" s="18">
        <v>0</v>
      </c>
      <c r="AE15" s="18">
        <v>0</v>
      </c>
      <c r="AG15" s="18">
        <v>0.1057796878793741</v>
      </c>
      <c r="AH15" s="18">
        <v>0</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215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216</v>
      </c>
      <c r="C9" s="18">
        <v>0.15672073614007059</v>
      </c>
      <c r="D9" s="18">
        <v>0.1394660445238925</v>
      </c>
      <c r="E9" s="18">
        <v>0.17471556125122761</v>
      </c>
      <c r="G9" s="18">
        <v>0.18719341795824909</v>
      </c>
      <c r="H9" s="18">
        <v>7.5571372752815461E-2</v>
      </c>
      <c r="J9" s="18">
        <v>0.14476825507709401</v>
      </c>
      <c r="K9" s="18">
        <v>0.11027308127332509</v>
      </c>
      <c r="L9" s="18">
        <v>0.16410637472760761</v>
      </c>
      <c r="M9" s="18">
        <v>0.233127208639792</v>
      </c>
      <c r="N9" s="18">
        <v>0.13652976841480141</v>
      </c>
      <c r="O9" s="18">
        <v>8.0105348450151895E-2</v>
      </c>
      <c r="P9" s="18">
        <v>0.1973475522137153</v>
      </c>
      <c r="Q9" s="18">
        <v>0.13564068715903521</v>
      </c>
      <c r="R9" s="18">
        <v>0.192258496103238</v>
      </c>
      <c r="S9" s="18">
        <v>9.9633652649248783E-2</v>
      </c>
      <c r="T9" s="18">
        <v>0.15748713241816209</v>
      </c>
      <c r="U9" s="18">
        <v>0.17795970032761821</v>
      </c>
      <c r="W9" s="18">
        <v>0.25397863799949277</v>
      </c>
      <c r="X9" s="18">
        <v>9.4347599742532567E-2</v>
      </c>
      <c r="Y9" s="18">
        <v>8.7425985442765516E-2</v>
      </c>
      <c r="Z9" s="18">
        <v>0.109597062750381</v>
      </c>
      <c r="AA9" s="18">
        <v>8.5554567603648449E-2</v>
      </c>
      <c r="AB9" s="18">
        <v>0</v>
      </c>
      <c r="AC9" s="18">
        <v>0</v>
      </c>
      <c r="AD9" s="18">
        <v>0</v>
      </c>
      <c r="AE9" s="18">
        <v>0</v>
      </c>
      <c r="AG9" s="18">
        <v>0.15852579152113089</v>
      </c>
      <c r="AH9" s="18">
        <v>0</v>
      </c>
    </row>
    <row r="10" spans="2:36" ht="19" customHeight="1" x14ac:dyDescent="0.35">
      <c r="B10" s="20" t="s">
        <v>217</v>
      </c>
      <c r="C10" s="18">
        <v>0.1508369292186458</v>
      </c>
      <c r="D10" s="18">
        <v>0.17257005973577019</v>
      </c>
      <c r="E10" s="18">
        <v>0.12492460937608429</v>
      </c>
      <c r="G10" s="18">
        <v>0.15770834738032741</v>
      </c>
      <c r="H10" s="18">
        <v>0.13253820471795411</v>
      </c>
      <c r="J10" s="18">
        <v>0.25975399146074452</v>
      </c>
      <c r="K10" s="18">
        <v>0.1004498448098219</v>
      </c>
      <c r="L10" s="18">
        <v>0.20377951888524509</v>
      </c>
      <c r="M10" s="18">
        <v>0.1181963805427261</v>
      </c>
      <c r="N10" s="18">
        <v>4.6797558399019439E-2</v>
      </c>
      <c r="O10" s="18">
        <v>0.1006986146538956</v>
      </c>
      <c r="P10" s="18">
        <v>0.13555212784638199</v>
      </c>
      <c r="Q10" s="18">
        <v>0.13134117239714699</v>
      </c>
      <c r="R10" s="18">
        <v>0.13865294715850371</v>
      </c>
      <c r="S10" s="18">
        <v>0.32358342890571712</v>
      </c>
      <c r="T10" s="18">
        <v>0.1037023216431642</v>
      </c>
      <c r="U10" s="18">
        <v>0.17795970032761821</v>
      </c>
      <c r="W10" s="18">
        <v>0.11982072670440121</v>
      </c>
      <c r="X10" s="18">
        <v>0.19600183137500721</v>
      </c>
      <c r="Y10" s="18">
        <v>0.12416161631847709</v>
      </c>
      <c r="Z10" s="18">
        <v>0.20229447886173191</v>
      </c>
      <c r="AA10" s="18">
        <v>0.16493814035205021</v>
      </c>
      <c r="AB10" s="18">
        <v>0.26056431987099937</v>
      </c>
      <c r="AC10" s="18">
        <v>0.15585445837565159</v>
      </c>
      <c r="AD10" s="18">
        <v>0.12281323737995981</v>
      </c>
      <c r="AE10" s="18">
        <v>0.2493398681643024</v>
      </c>
      <c r="AG10" s="18">
        <v>0.14989180175648231</v>
      </c>
      <c r="AH10" s="18">
        <v>0.2093573924903851</v>
      </c>
    </row>
    <row r="11" spans="2:36" ht="19" customHeight="1" x14ac:dyDescent="0.35">
      <c r="B11" s="20" t="s">
        <v>218</v>
      </c>
      <c r="C11" s="18">
        <v>0.246703756277139</v>
      </c>
      <c r="D11" s="18">
        <v>0.23862387739644611</v>
      </c>
      <c r="E11" s="18">
        <v>0.25967047382759878</v>
      </c>
      <c r="G11" s="18">
        <v>0.22377386486477019</v>
      </c>
      <c r="H11" s="18">
        <v>0.30776651740053262</v>
      </c>
      <c r="J11" s="18">
        <v>0.1123257473952656</v>
      </c>
      <c r="K11" s="18">
        <v>0.38426873065094269</v>
      </c>
      <c r="L11" s="18">
        <v>0.24509278149152469</v>
      </c>
      <c r="M11" s="18">
        <v>0.2331286468313204</v>
      </c>
      <c r="N11" s="18">
        <v>0.1391722389625101</v>
      </c>
      <c r="O11" s="18">
        <v>0.27474974983804751</v>
      </c>
      <c r="P11" s="18">
        <v>0.25300136993182493</v>
      </c>
      <c r="Q11" s="18">
        <v>0.33673010779813051</v>
      </c>
      <c r="R11" s="18">
        <v>0.20203847224090621</v>
      </c>
      <c r="S11" s="18">
        <v>0.13711408176448761</v>
      </c>
      <c r="T11" s="18">
        <v>0.31345413888751011</v>
      </c>
      <c r="U11" s="18">
        <v>0</v>
      </c>
      <c r="W11" s="18">
        <v>0.17372730731037661</v>
      </c>
      <c r="X11" s="18">
        <v>0.27317027240725239</v>
      </c>
      <c r="Y11" s="18">
        <v>0.2917537819650266</v>
      </c>
      <c r="Z11" s="18">
        <v>0.34588863716005469</v>
      </c>
      <c r="AA11" s="18">
        <v>0.36290130539598109</v>
      </c>
      <c r="AB11" s="18">
        <v>0.18383471874779869</v>
      </c>
      <c r="AC11" s="18">
        <v>0.3377746543793268</v>
      </c>
      <c r="AD11" s="18">
        <v>0.74642190713087619</v>
      </c>
      <c r="AE11" s="18">
        <v>0.17411764545693009</v>
      </c>
      <c r="AG11" s="18">
        <v>0.24298875213929649</v>
      </c>
      <c r="AH11" s="18">
        <v>0.35496606510274442</v>
      </c>
    </row>
    <row r="12" spans="2:36" ht="19" customHeight="1" x14ac:dyDescent="0.35">
      <c r="B12" s="20" t="s">
        <v>219</v>
      </c>
      <c r="C12" s="18">
        <v>0.18946634540885449</v>
      </c>
      <c r="D12" s="18">
        <v>0.215357864086485</v>
      </c>
      <c r="E12" s="18">
        <v>0.16408949852853691</v>
      </c>
      <c r="G12" s="18">
        <v>0.15139378244960211</v>
      </c>
      <c r="H12" s="18">
        <v>0.29085434483401318</v>
      </c>
      <c r="J12" s="18">
        <v>0.1239562019222013</v>
      </c>
      <c r="K12" s="18">
        <v>0.1323202188427369</v>
      </c>
      <c r="L12" s="18">
        <v>0.19130042527681379</v>
      </c>
      <c r="M12" s="18">
        <v>0.2121705648207238</v>
      </c>
      <c r="N12" s="18">
        <v>0.25288242888987522</v>
      </c>
      <c r="O12" s="18">
        <v>0.25887171978302498</v>
      </c>
      <c r="P12" s="18">
        <v>0.1235115069979474</v>
      </c>
      <c r="Q12" s="18">
        <v>0.1476477963184665</v>
      </c>
      <c r="R12" s="18">
        <v>0.24907714461089731</v>
      </c>
      <c r="S12" s="18">
        <v>0.20338266321469259</v>
      </c>
      <c r="T12" s="18">
        <v>0.25251851516204632</v>
      </c>
      <c r="U12" s="18">
        <v>0.33306044950857272</v>
      </c>
      <c r="W12" s="18">
        <v>0.13347409349128339</v>
      </c>
      <c r="X12" s="18">
        <v>0.15113324796438271</v>
      </c>
      <c r="Y12" s="18">
        <v>0.28491118047855279</v>
      </c>
      <c r="Z12" s="18">
        <v>0.2066518792057859</v>
      </c>
      <c r="AA12" s="18">
        <v>0.18094729705010101</v>
      </c>
      <c r="AB12" s="18">
        <v>0.39636989377677601</v>
      </c>
      <c r="AC12" s="18">
        <v>0.39457320082448732</v>
      </c>
      <c r="AD12" s="18">
        <v>0.130764855489164</v>
      </c>
      <c r="AE12" s="18">
        <v>0.30625537705735029</v>
      </c>
      <c r="AG12" s="18">
        <v>0.18865489998025359</v>
      </c>
      <c r="AH12" s="18">
        <v>0.25080028854272479</v>
      </c>
    </row>
    <row r="13" spans="2:36" ht="19" customHeight="1" x14ac:dyDescent="0.35">
      <c r="B13" s="20" t="s">
        <v>220</v>
      </c>
      <c r="C13" s="18">
        <v>5.8361243020480277E-2</v>
      </c>
      <c r="D13" s="18">
        <v>7.0367201787409822E-2</v>
      </c>
      <c r="E13" s="18">
        <v>4.6107154104715158E-2</v>
      </c>
      <c r="G13" s="18">
        <v>5.7894087532505523E-2</v>
      </c>
      <c r="H13" s="18">
        <v>5.9605287462587801E-2</v>
      </c>
      <c r="J13" s="18">
        <v>5.1005869882396623E-2</v>
      </c>
      <c r="K13" s="18">
        <v>2.5292646075721081E-2</v>
      </c>
      <c r="L13" s="18">
        <v>3.4147596343201567E-2</v>
      </c>
      <c r="M13" s="18">
        <v>6.4601271995566201E-2</v>
      </c>
      <c r="N13" s="18">
        <v>0.13652976841480141</v>
      </c>
      <c r="O13" s="18">
        <v>0.10884419070047489</v>
      </c>
      <c r="P13" s="18">
        <v>7.0628078571955577E-2</v>
      </c>
      <c r="Q13" s="18">
        <v>2.2420498330973381E-2</v>
      </c>
      <c r="R13" s="18">
        <v>5.327624978950575E-2</v>
      </c>
      <c r="S13" s="18">
        <v>6.2156449047076491E-2</v>
      </c>
      <c r="T13" s="18">
        <v>6.1226263612838637E-2</v>
      </c>
      <c r="U13" s="18">
        <v>0.11102014983619091</v>
      </c>
      <c r="W13" s="18">
        <v>3.8286372382290677E-2</v>
      </c>
      <c r="X13" s="18">
        <v>0.1025281433161363</v>
      </c>
      <c r="Y13" s="18">
        <v>1.8412352817462108E-2</v>
      </c>
      <c r="Z13" s="18">
        <v>9.2935813668142422E-2</v>
      </c>
      <c r="AA13" s="18">
        <v>0.13924968997828571</v>
      </c>
      <c r="AB13" s="18">
        <v>0.15923106760442579</v>
      </c>
      <c r="AC13" s="18">
        <v>3.8113882918588533E-2</v>
      </c>
      <c r="AD13" s="18">
        <v>0</v>
      </c>
      <c r="AE13" s="18">
        <v>0</v>
      </c>
      <c r="AG13" s="18">
        <v>6.0495673842714183E-2</v>
      </c>
      <c r="AH13" s="18">
        <v>0</v>
      </c>
    </row>
    <row r="14" spans="2:36" ht="19" customHeight="1" x14ac:dyDescent="0.35">
      <c r="B14" s="20" t="s">
        <v>221</v>
      </c>
      <c r="C14" s="18">
        <v>5.4090560028879797E-2</v>
      </c>
      <c r="D14" s="18">
        <v>5.966960383657334E-2</v>
      </c>
      <c r="E14" s="18">
        <v>4.8841340166706528E-2</v>
      </c>
      <c r="G14" s="18">
        <v>5.1318586489260298E-2</v>
      </c>
      <c r="H14" s="18">
        <v>6.1472381209195133E-2</v>
      </c>
      <c r="J14" s="18">
        <v>8.1226781805358778E-2</v>
      </c>
      <c r="K14" s="18">
        <v>7.5157198734100816E-2</v>
      </c>
      <c r="L14" s="18">
        <v>2.0196813902397331E-2</v>
      </c>
      <c r="M14" s="18">
        <v>0</v>
      </c>
      <c r="N14" s="18">
        <v>0.14769556172193399</v>
      </c>
      <c r="O14" s="18">
        <v>2.4665255720680311E-2</v>
      </c>
      <c r="P14" s="18">
        <v>5.1979685897435068E-2</v>
      </c>
      <c r="Q14" s="18">
        <v>0.1048442250814358</v>
      </c>
      <c r="R14" s="18">
        <v>0</v>
      </c>
      <c r="S14" s="18">
        <v>0.124312898094153</v>
      </c>
      <c r="T14" s="18">
        <v>0.1116116282762788</v>
      </c>
      <c r="U14" s="18">
        <v>0.11102014983619091</v>
      </c>
      <c r="W14" s="18">
        <v>5.8759656938964837E-2</v>
      </c>
      <c r="X14" s="18">
        <v>4.4914287189647122E-2</v>
      </c>
      <c r="Y14" s="18">
        <v>9.5417963857548582E-2</v>
      </c>
      <c r="Z14" s="18">
        <v>0</v>
      </c>
      <c r="AA14" s="18">
        <v>3.1989317850500389E-2</v>
      </c>
      <c r="AB14" s="18">
        <v>0</v>
      </c>
      <c r="AC14" s="18">
        <v>3.5688519852694708E-2</v>
      </c>
      <c r="AD14" s="18">
        <v>0</v>
      </c>
      <c r="AE14" s="18">
        <v>0.15681030040892749</v>
      </c>
      <c r="AG14" s="18">
        <v>5.2758362886790519E-2</v>
      </c>
      <c r="AH14" s="18">
        <v>0.1072581706900394</v>
      </c>
    </row>
    <row r="15" spans="2:36" ht="19" customHeight="1" x14ac:dyDescent="0.35">
      <c r="B15" s="20" t="s">
        <v>66</v>
      </c>
      <c r="C15" s="18">
        <v>0.14382042990593011</v>
      </c>
      <c r="D15" s="18">
        <v>0.103945348633423</v>
      </c>
      <c r="E15" s="18">
        <v>0.1816513627451308</v>
      </c>
      <c r="G15" s="18">
        <v>0.17071791332528549</v>
      </c>
      <c r="H15" s="18">
        <v>7.2191891622901724E-2</v>
      </c>
      <c r="J15" s="18">
        <v>0.22696315245693921</v>
      </c>
      <c r="K15" s="18">
        <v>0.17223827961335139</v>
      </c>
      <c r="L15" s="18">
        <v>0.1413764893732096</v>
      </c>
      <c r="M15" s="18">
        <v>0.13877592716987119</v>
      </c>
      <c r="N15" s="18">
        <v>0.14039267519705831</v>
      </c>
      <c r="O15" s="18">
        <v>0.15206512085372451</v>
      </c>
      <c r="P15" s="18">
        <v>0.16797967854073989</v>
      </c>
      <c r="Q15" s="18">
        <v>0.1213755129148112</v>
      </c>
      <c r="R15" s="18">
        <v>0.1646966900969489</v>
      </c>
      <c r="S15" s="18">
        <v>4.9816826324624391E-2</v>
      </c>
      <c r="T15" s="18">
        <v>0</v>
      </c>
      <c r="U15" s="18">
        <v>8.8979850163809091E-2</v>
      </c>
      <c r="W15" s="18">
        <v>0.22195320517319031</v>
      </c>
      <c r="X15" s="18">
        <v>0.1379046180050417</v>
      </c>
      <c r="Y15" s="18">
        <v>9.7917119120167401E-2</v>
      </c>
      <c r="Z15" s="18">
        <v>4.263212835390421E-2</v>
      </c>
      <c r="AA15" s="18">
        <v>3.4419681769433073E-2</v>
      </c>
      <c r="AB15" s="18">
        <v>0</v>
      </c>
      <c r="AC15" s="18">
        <v>3.7995283649251067E-2</v>
      </c>
      <c r="AD15" s="18">
        <v>0</v>
      </c>
      <c r="AE15" s="18">
        <v>0.1134768089124893</v>
      </c>
      <c r="AG15" s="18">
        <v>0.14668471787333201</v>
      </c>
      <c r="AH15" s="18">
        <v>7.7618083174106442E-2</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222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216</v>
      </c>
      <c r="C9" s="18">
        <v>0.12935910335041231</v>
      </c>
      <c r="D9" s="18">
        <v>0.1140918197666413</v>
      </c>
      <c r="E9" s="18">
        <v>0.1394380986323227</v>
      </c>
      <c r="G9" s="18">
        <v>0.16486957840683891</v>
      </c>
      <c r="H9" s="18">
        <v>3.4793995441564883E-2</v>
      </c>
      <c r="J9" s="18">
        <v>0.12716967591751341</v>
      </c>
      <c r="K9" s="18">
        <v>0.13784135159165631</v>
      </c>
      <c r="L9" s="18">
        <v>0.11886910229411431</v>
      </c>
      <c r="M9" s="18">
        <v>0.1664902400898664</v>
      </c>
      <c r="N9" s="18">
        <v>0.14039267519705831</v>
      </c>
      <c r="O9" s="18">
        <v>7.3995767162040912E-2</v>
      </c>
      <c r="P9" s="18">
        <v>0.13068392947979249</v>
      </c>
      <c r="Q9" s="18">
        <v>0.1109580994910897</v>
      </c>
      <c r="R9" s="18">
        <v>0.21057685461236531</v>
      </c>
      <c r="S9" s="18">
        <v>9.5521520246120262E-2</v>
      </c>
      <c r="T9" s="18">
        <v>0.15701927862288831</v>
      </c>
      <c r="U9" s="18">
        <v>0</v>
      </c>
      <c r="W9" s="18">
        <v>0.2255557907524372</v>
      </c>
      <c r="X9" s="18">
        <v>0.1000038719863274</v>
      </c>
      <c r="Y9" s="18">
        <v>5.4678015881059777E-2</v>
      </c>
      <c r="Z9" s="18">
        <v>4.0320978093363782E-2</v>
      </c>
      <c r="AA9" s="18">
        <v>3.8503575478674029E-2</v>
      </c>
      <c r="AB9" s="18">
        <v>0</v>
      </c>
      <c r="AC9" s="18">
        <v>0</v>
      </c>
      <c r="AD9" s="18">
        <v>0</v>
      </c>
      <c r="AE9" s="18">
        <v>5.6738404456244632E-2</v>
      </c>
      <c r="AG9" s="18">
        <v>0.1328923108439421</v>
      </c>
      <c r="AH9" s="18">
        <v>3.8809041587053221E-2</v>
      </c>
    </row>
    <row r="10" spans="2:36" ht="19" customHeight="1" x14ac:dyDescent="0.35">
      <c r="B10" s="20" t="s">
        <v>223</v>
      </c>
      <c r="C10" s="18">
        <v>0.15107397725803029</v>
      </c>
      <c r="D10" s="18">
        <v>0.1322821224231881</v>
      </c>
      <c r="E10" s="18">
        <v>0.17425516156577001</v>
      </c>
      <c r="G10" s="18">
        <v>0.16700334578423709</v>
      </c>
      <c r="H10" s="18">
        <v>0.10865374910825459</v>
      </c>
      <c r="J10" s="18">
        <v>0.1341092486581435</v>
      </c>
      <c r="K10" s="18">
        <v>8.7006914669577537E-2</v>
      </c>
      <c r="L10" s="18">
        <v>0.10411731942244611</v>
      </c>
      <c r="M10" s="18">
        <v>0.14427791723989131</v>
      </c>
      <c r="N10" s="18">
        <v>7.6920023411331542E-2</v>
      </c>
      <c r="O10" s="18">
        <v>0.26498130107113588</v>
      </c>
      <c r="P10" s="18">
        <v>0.16797967854073989</v>
      </c>
      <c r="Q10" s="18">
        <v>0.16032327482698061</v>
      </c>
      <c r="R10" s="18">
        <v>6.5067337447740015E-2</v>
      </c>
      <c r="S10" s="18">
        <v>0.26553911226176907</v>
      </c>
      <c r="T10" s="18">
        <v>0.2044782570050924</v>
      </c>
      <c r="U10" s="18">
        <v>0.37795970032761822</v>
      </c>
      <c r="W10" s="18">
        <v>0.19248024876951919</v>
      </c>
      <c r="X10" s="18">
        <v>0.17987676414572751</v>
      </c>
      <c r="Y10" s="18">
        <v>7.3297833165555007E-2</v>
      </c>
      <c r="Z10" s="18">
        <v>8.059234917122135E-2</v>
      </c>
      <c r="AA10" s="18">
        <v>8.9342982182979216E-2</v>
      </c>
      <c r="AB10" s="18">
        <v>0.24182163864204059</v>
      </c>
      <c r="AC10" s="18">
        <v>4.8693571631906532E-2</v>
      </c>
      <c r="AD10" s="18">
        <v>0.24981135961026929</v>
      </c>
      <c r="AE10" s="18">
        <v>5.3293711202148659E-2</v>
      </c>
      <c r="AG10" s="18">
        <v>0.15125574827737209</v>
      </c>
      <c r="AH10" s="18">
        <v>0.1153933818269469</v>
      </c>
    </row>
    <row r="11" spans="2:36" ht="19" customHeight="1" x14ac:dyDescent="0.35">
      <c r="B11" s="20" t="s">
        <v>224</v>
      </c>
      <c r="C11" s="18">
        <v>0.2308027044297698</v>
      </c>
      <c r="D11" s="18">
        <v>0.238601297702871</v>
      </c>
      <c r="E11" s="18">
        <v>0.22155059879830619</v>
      </c>
      <c r="G11" s="18">
        <v>0.2046236754094426</v>
      </c>
      <c r="H11" s="18">
        <v>0.30051798422600717</v>
      </c>
      <c r="J11" s="18">
        <v>0.181901644545228</v>
      </c>
      <c r="K11" s="18">
        <v>0.2444008995873129</v>
      </c>
      <c r="L11" s="18">
        <v>0.26252484123462683</v>
      </c>
      <c r="M11" s="18">
        <v>0.2072478512041557</v>
      </c>
      <c r="N11" s="18">
        <v>0.20608487049085569</v>
      </c>
      <c r="O11" s="18">
        <v>0.16428428342994639</v>
      </c>
      <c r="P11" s="18">
        <v>0.25300136993182493</v>
      </c>
      <c r="Q11" s="18">
        <v>0.22373458288212461</v>
      </c>
      <c r="R11" s="18">
        <v>0.29814642411686931</v>
      </c>
      <c r="S11" s="18">
        <v>0.1412262141676161</v>
      </c>
      <c r="T11" s="18">
        <v>0.26646301430057978</v>
      </c>
      <c r="U11" s="18">
        <v>0.11102014983619091</v>
      </c>
      <c r="W11" s="18">
        <v>0.15665960483261721</v>
      </c>
      <c r="X11" s="18">
        <v>0.26870407573711591</v>
      </c>
      <c r="Y11" s="18">
        <v>0.2578296850010412</v>
      </c>
      <c r="Z11" s="18">
        <v>0.37415222136186921</v>
      </c>
      <c r="AA11" s="18">
        <v>0.23042865309400809</v>
      </c>
      <c r="AB11" s="18">
        <v>0.2851679710143723</v>
      </c>
      <c r="AC11" s="18">
        <v>0.41362095693707879</v>
      </c>
      <c r="AD11" s="18">
        <v>0.2166108411134009</v>
      </c>
      <c r="AE11" s="18">
        <v>0.1000718959526829</v>
      </c>
      <c r="AG11" s="18">
        <v>0.23109188581678081</v>
      </c>
      <c r="AH11" s="18">
        <v>0.13689825820597229</v>
      </c>
    </row>
    <row r="12" spans="2:36" ht="19" customHeight="1" x14ac:dyDescent="0.35">
      <c r="B12" s="20" t="s">
        <v>225</v>
      </c>
      <c r="C12" s="18">
        <v>0.1747534423838345</v>
      </c>
      <c r="D12" s="18">
        <v>0.1854491150920613</v>
      </c>
      <c r="E12" s="18">
        <v>0.16586278957031711</v>
      </c>
      <c r="G12" s="18">
        <v>0.13711592246356991</v>
      </c>
      <c r="H12" s="18">
        <v>0.27498291346316028</v>
      </c>
      <c r="J12" s="18">
        <v>0.14983123084733599</v>
      </c>
      <c r="K12" s="18">
        <v>0.21300033530129039</v>
      </c>
      <c r="L12" s="18">
        <v>0.26304241450507998</v>
      </c>
      <c r="M12" s="18">
        <v>0.1609896882113748</v>
      </c>
      <c r="N12" s="18">
        <v>0.24901952210761821</v>
      </c>
      <c r="O12" s="18">
        <v>0.1966803961463639</v>
      </c>
      <c r="P12" s="18">
        <v>0.1008996947734877</v>
      </c>
      <c r="Q12" s="18">
        <v>0.13111650848509099</v>
      </c>
      <c r="R12" s="18">
        <v>9.1259506762946183E-2</v>
      </c>
      <c r="S12" s="18">
        <v>0.23217404106272541</v>
      </c>
      <c r="T12" s="18">
        <v>0.15936124654585779</v>
      </c>
      <c r="U12" s="18">
        <v>0.17795970032761821</v>
      </c>
      <c r="W12" s="18">
        <v>8.7618520436456002E-2</v>
      </c>
      <c r="X12" s="18">
        <v>0.17543593455875561</v>
      </c>
      <c r="Y12" s="18">
        <v>0.26101727428978699</v>
      </c>
      <c r="Z12" s="18">
        <v>0.28934775508817151</v>
      </c>
      <c r="AA12" s="18">
        <v>0.35544240035941421</v>
      </c>
      <c r="AB12" s="18">
        <v>0.20998124326722289</v>
      </c>
      <c r="AC12" s="18">
        <v>0.16012801568235979</v>
      </c>
      <c r="AD12" s="18">
        <v>0.40281294378716581</v>
      </c>
      <c r="AE12" s="18">
        <v>0.33050387359379169</v>
      </c>
      <c r="AG12" s="18">
        <v>0.17023868084603971</v>
      </c>
      <c r="AH12" s="18">
        <v>0.35335357426224528</v>
      </c>
    </row>
    <row r="13" spans="2:36" ht="19" customHeight="1" x14ac:dyDescent="0.35">
      <c r="B13" s="20" t="s">
        <v>226</v>
      </c>
      <c r="C13" s="18">
        <v>8.06980802118097E-2</v>
      </c>
      <c r="D13" s="18">
        <v>0.1097271450542725</v>
      </c>
      <c r="E13" s="18">
        <v>5.0072003586825731E-2</v>
      </c>
      <c r="G13" s="18">
        <v>6.1486695909227423E-2</v>
      </c>
      <c r="H13" s="18">
        <v>0.1318583822569169</v>
      </c>
      <c r="J13" s="18">
        <v>7.6508804823594928E-2</v>
      </c>
      <c r="K13" s="18">
        <v>0.1247726066218439</v>
      </c>
      <c r="L13" s="18">
        <v>6.4199246753818204E-2</v>
      </c>
      <c r="M13" s="18">
        <v>0.1119129347577253</v>
      </c>
      <c r="N13" s="18">
        <v>0.14039267519705831</v>
      </c>
      <c r="O13" s="18">
        <v>4.7294516682892328E-2</v>
      </c>
      <c r="P13" s="18">
        <v>3.1592756051511857E-2</v>
      </c>
      <c r="Q13" s="18">
        <v>2.2420498330973381E-2</v>
      </c>
      <c r="R13" s="18">
        <v>0.1201678527244212</v>
      </c>
      <c r="S13" s="18">
        <v>0.20338266321469259</v>
      </c>
      <c r="T13" s="18">
        <v>6.9135570245953223E-2</v>
      </c>
      <c r="U13" s="18">
        <v>0.22204029967238181</v>
      </c>
      <c r="W13" s="18">
        <v>2.700584224407538E-2</v>
      </c>
      <c r="X13" s="18">
        <v>7.1795607426138497E-2</v>
      </c>
      <c r="Y13" s="18">
        <v>0.1166643915635279</v>
      </c>
      <c r="Z13" s="18">
        <v>7.0290740837814572E-2</v>
      </c>
      <c r="AA13" s="18">
        <v>0.219873389264991</v>
      </c>
      <c r="AB13" s="18">
        <v>0.15772582980086919</v>
      </c>
      <c r="AC13" s="18">
        <v>0.22298692785300209</v>
      </c>
      <c r="AD13" s="18">
        <v>0.130764855489164</v>
      </c>
      <c r="AE13" s="18">
        <v>0.34591530588264252</v>
      </c>
      <c r="AG13" s="18">
        <v>7.5071416244069669E-2</v>
      </c>
      <c r="AH13" s="18">
        <v>0.27792766094367588</v>
      </c>
    </row>
    <row r="14" spans="2:36" ht="19" customHeight="1" x14ac:dyDescent="0.35">
      <c r="B14" s="20" t="s">
        <v>227</v>
      </c>
      <c r="C14" s="18">
        <v>3.9907157321377992E-2</v>
      </c>
      <c r="D14" s="18">
        <v>5.8424729629484258E-2</v>
      </c>
      <c r="E14" s="18">
        <v>2.0179903055277889E-2</v>
      </c>
      <c r="G14" s="18">
        <v>3.3171992778566507E-2</v>
      </c>
      <c r="H14" s="18">
        <v>5.7843035699877601E-2</v>
      </c>
      <c r="J14" s="18">
        <v>6.6821246512629634E-2</v>
      </c>
      <c r="K14" s="18">
        <v>2.756827031833127E-2</v>
      </c>
      <c r="L14" s="18">
        <v>2.6444366221063831E-2</v>
      </c>
      <c r="M14" s="18">
        <v>0</v>
      </c>
      <c r="N14" s="18">
        <v>0</v>
      </c>
      <c r="O14" s="18">
        <v>4.7294516682892328E-2</v>
      </c>
      <c r="P14" s="18">
        <v>5.5944141735467842E-2</v>
      </c>
      <c r="Q14" s="18">
        <v>5.3216960408572787E-2</v>
      </c>
      <c r="R14" s="18">
        <v>3.3445801467457729E-2</v>
      </c>
      <c r="S14" s="18">
        <v>6.2156449047076491E-2</v>
      </c>
      <c r="T14" s="18">
        <v>7.9680623272928894E-2</v>
      </c>
      <c r="U14" s="18">
        <v>0</v>
      </c>
      <c r="W14" s="18">
        <v>2.19351166418493E-2</v>
      </c>
      <c r="X14" s="18">
        <v>9.9236106294382249E-3</v>
      </c>
      <c r="Y14" s="18">
        <v>8.6801887196594221E-2</v>
      </c>
      <c r="Z14" s="18">
        <v>5.9713404834603939E-2</v>
      </c>
      <c r="AA14" s="18">
        <v>3.1989317850500389E-2</v>
      </c>
      <c r="AB14" s="18">
        <v>0.1053033172754949</v>
      </c>
      <c r="AC14" s="18">
        <v>7.7285263947826352E-2</v>
      </c>
      <c r="AD14" s="18">
        <v>0</v>
      </c>
      <c r="AE14" s="18">
        <v>0.1134768089124893</v>
      </c>
      <c r="AG14" s="18">
        <v>3.897105173366263E-2</v>
      </c>
      <c r="AH14" s="18">
        <v>7.7618083174106442E-2</v>
      </c>
    </row>
    <row r="15" spans="2:36" ht="19" customHeight="1" x14ac:dyDescent="0.35">
      <c r="B15" s="20" t="s">
        <v>66</v>
      </c>
      <c r="C15" s="18">
        <v>0.1934055350447654</v>
      </c>
      <c r="D15" s="18">
        <v>0.16142377033148139</v>
      </c>
      <c r="E15" s="18">
        <v>0.22864144479118051</v>
      </c>
      <c r="G15" s="18">
        <v>0.23172878924811791</v>
      </c>
      <c r="H15" s="18">
        <v>9.1349939804218475E-2</v>
      </c>
      <c r="J15" s="18">
        <v>0.26365814869555459</v>
      </c>
      <c r="K15" s="18">
        <v>0.16540962190998759</v>
      </c>
      <c r="L15" s="18">
        <v>0.1608027095688504</v>
      </c>
      <c r="M15" s="18">
        <v>0.2090813684969863</v>
      </c>
      <c r="N15" s="18">
        <v>0.18719023359607781</v>
      </c>
      <c r="O15" s="18">
        <v>0.2054692188247278</v>
      </c>
      <c r="P15" s="18">
        <v>0.2598984294871754</v>
      </c>
      <c r="Q15" s="18">
        <v>0.29823007557516729</v>
      </c>
      <c r="R15" s="18">
        <v>0.18133622286820009</v>
      </c>
      <c r="S15" s="18">
        <v>0</v>
      </c>
      <c r="T15" s="18">
        <v>6.3862010006699749E-2</v>
      </c>
      <c r="U15" s="18">
        <v>0.11102014983619091</v>
      </c>
      <c r="W15" s="18">
        <v>0.28874487632304568</v>
      </c>
      <c r="X15" s="18">
        <v>0.19426013551649701</v>
      </c>
      <c r="Y15" s="18">
        <v>0.14971091290243491</v>
      </c>
      <c r="Z15" s="18">
        <v>8.558255061295568E-2</v>
      </c>
      <c r="AA15" s="18">
        <v>3.4419681769433073E-2</v>
      </c>
      <c r="AB15" s="18">
        <v>0</v>
      </c>
      <c r="AC15" s="18">
        <v>7.7285263947826352E-2</v>
      </c>
      <c r="AD15" s="18">
        <v>0</v>
      </c>
      <c r="AE15" s="18">
        <v>0</v>
      </c>
      <c r="AG15" s="18">
        <v>0.20047890623813289</v>
      </c>
      <c r="AH15" s="18">
        <v>0</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H19"/>
  <sheetViews>
    <sheetView showGridLines="0" workbookViewId="0">
      <selection activeCell="B19" sqref="B19"/>
    </sheetView>
  </sheetViews>
  <sheetFormatPr defaultRowHeight="14.5" x14ac:dyDescent="0.35"/>
  <cols>
    <col min="1" max="1" width="5" customWidth="1"/>
    <col min="2" max="2" width="25" customWidth="1"/>
    <col min="3" max="8" width="20" customWidth="1"/>
  </cols>
  <sheetData>
    <row r="2" spans="2:8" ht="40" customHeight="1" x14ac:dyDescent="0.35">
      <c r="D2" s="19" t="s">
        <v>438</v>
      </c>
    </row>
    <row r="6" spans="2:8" ht="74.150000000000006" customHeight="1" x14ac:dyDescent="0.35">
      <c r="C6" s="21" t="s">
        <v>439</v>
      </c>
      <c r="D6" s="21" t="s">
        <v>440</v>
      </c>
      <c r="E6" s="21" t="s">
        <v>441</v>
      </c>
      <c r="F6" s="21" t="s">
        <v>442</v>
      </c>
      <c r="G6" s="21" t="s">
        <v>443</v>
      </c>
      <c r="H6" s="21" t="s">
        <v>444</v>
      </c>
    </row>
    <row r="7" spans="2:8" x14ac:dyDescent="0.35">
      <c r="B7" s="20" t="s">
        <v>78</v>
      </c>
      <c r="C7" s="18">
        <v>0.1074981516072477</v>
      </c>
      <c r="D7" s="18">
        <v>0.12706686735661829</v>
      </c>
      <c r="E7" s="18">
        <v>0.11896548171781759</v>
      </c>
      <c r="F7" s="18">
        <v>0.18564082582637931</v>
      </c>
      <c r="G7" s="18">
        <v>0.17461821827159679</v>
      </c>
      <c r="H7" s="18">
        <v>0.19080197432696011</v>
      </c>
    </row>
    <row r="8" spans="2:8" x14ac:dyDescent="0.35">
      <c r="B8" s="20" t="s">
        <v>131</v>
      </c>
      <c r="C8" s="18">
        <v>0.26700262200235209</v>
      </c>
      <c r="D8" s="18">
        <v>0.2393044922026368</v>
      </c>
      <c r="E8" s="18">
        <v>0.24293774525664749</v>
      </c>
      <c r="F8" s="18">
        <v>0.26969398515676862</v>
      </c>
      <c r="G8" s="18">
        <v>0.37698396865222439</v>
      </c>
      <c r="H8" s="18">
        <v>0.29046523896187798</v>
      </c>
    </row>
    <row r="9" spans="2:8" x14ac:dyDescent="0.35">
      <c r="B9" s="20" t="s">
        <v>229</v>
      </c>
      <c r="C9" s="18">
        <v>0.22380683030652981</v>
      </c>
      <c r="D9" s="18">
        <v>0.22117143604245931</v>
      </c>
      <c r="E9" s="18">
        <v>0.26548136363153652</v>
      </c>
      <c r="F9" s="18">
        <v>0.21347006272003491</v>
      </c>
      <c r="G9" s="18">
        <v>0.184385681117439</v>
      </c>
      <c r="H9" s="18">
        <v>0.19536327734550929</v>
      </c>
    </row>
    <row r="10" spans="2:8" x14ac:dyDescent="0.35">
      <c r="B10" s="20" t="s">
        <v>230</v>
      </c>
      <c r="C10" s="18">
        <v>0.1534661307912224</v>
      </c>
      <c r="D10" s="18">
        <v>0.127309407539418</v>
      </c>
      <c r="E10" s="18">
        <v>0.14653628767692409</v>
      </c>
      <c r="F10" s="18">
        <v>0.13141881065462069</v>
      </c>
      <c r="G10" s="18">
        <v>0.123926006949789</v>
      </c>
      <c r="H10" s="18">
        <v>0.13599861417280981</v>
      </c>
    </row>
    <row r="11" spans="2:8" x14ac:dyDescent="0.35">
      <c r="B11" s="20" t="s">
        <v>75</v>
      </c>
      <c r="C11" s="18">
        <v>0.16992786101722551</v>
      </c>
      <c r="D11" s="18">
        <v>0.16958577262046601</v>
      </c>
      <c r="E11" s="18">
        <v>0.15143719404364159</v>
      </c>
      <c r="F11" s="18">
        <v>0.1334054757146797</v>
      </c>
      <c r="G11" s="18">
        <v>7.9576781329482954E-2</v>
      </c>
      <c r="H11" s="18">
        <v>0.12997169711215051</v>
      </c>
    </row>
    <row r="12" spans="2:8" x14ac:dyDescent="0.35">
      <c r="B12" s="20" t="s">
        <v>66</v>
      </c>
      <c r="C12" s="18">
        <v>7.8298404275422326E-2</v>
      </c>
      <c r="D12" s="18">
        <v>0.1155620242384017</v>
      </c>
      <c r="E12" s="18">
        <v>7.4641927673432737E-2</v>
      </c>
      <c r="F12" s="18">
        <v>6.6370839927516884E-2</v>
      </c>
      <c r="G12" s="18">
        <v>6.0509343679467857E-2</v>
      </c>
      <c r="H12" s="18">
        <v>5.7399198080692271E-2</v>
      </c>
    </row>
    <row r="15" spans="2:8" x14ac:dyDescent="0.35">
      <c r="B15" t="s">
        <v>380</v>
      </c>
    </row>
    <row r="16" spans="2:8" x14ac:dyDescent="0.35">
      <c r="B16" t="s">
        <v>11</v>
      </c>
    </row>
    <row r="19" spans="2:2" x14ac:dyDescent="0.35">
      <c r="B19" t="str">
        <f>HYPERLINK("#Contents!A1", "Return to Contents")</f>
        <v>Return to Contents</v>
      </c>
    </row>
  </sheetData>
  <pageMargins left="0.75" right="0.75" top="1" bottom="1" header="0.5" footer="0.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228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78</v>
      </c>
      <c r="C9" s="18">
        <v>0.1074981516072477</v>
      </c>
      <c r="D9" s="18">
        <v>0.10107232958985859</v>
      </c>
      <c r="E9" s="18">
        <v>0.1163464628036945</v>
      </c>
      <c r="G9" s="18">
        <v>9.2479368373285423E-2</v>
      </c>
      <c r="H9" s="18">
        <v>0.14749347284478201</v>
      </c>
      <c r="J9" s="18">
        <v>0.1078872118465105</v>
      </c>
      <c r="K9" s="18">
        <v>0.134846772831517</v>
      </c>
      <c r="L9" s="18">
        <v>7.0424508033627722E-2</v>
      </c>
      <c r="M9" s="18">
        <v>0.1202320770970855</v>
      </c>
      <c r="N9" s="18">
        <v>4.6797558399019439E-2</v>
      </c>
      <c r="O9" s="18">
        <v>4.9330511441360622E-2</v>
      </c>
      <c r="P9" s="18">
        <v>0.13276416799369661</v>
      </c>
      <c r="Q9" s="18">
        <v>0.1150345484758276</v>
      </c>
      <c r="R9" s="18">
        <v>0.12271430681827319</v>
      </c>
      <c r="S9" s="18">
        <v>4.5704693921495863E-2</v>
      </c>
      <c r="T9" s="18">
        <v>0.20787249708160219</v>
      </c>
      <c r="U9" s="18">
        <v>0.11102014983619091</v>
      </c>
      <c r="W9" s="18">
        <v>8.4166698109120586E-2</v>
      </c>
      <c r="X9" s="18">
        <v>8.5247281837207076E-2</v>
      </c>
      <c r="Y9" s="18">
        <v>0.13326104424638341</v>
      </c>
      <c r="Z9" s="18">
        <v>0.11318670271462471</v>
      </c>
      <c r="AA9" s="18">
        <v>7.9040309975474815E-2</v>
      </c>
      <c r="AB9" s="18">
        <v>0</v>
      </c>
      <c r="AC9" s="18">
        <v>0.2153682921668052</v>
      </c>
      <c r="AD9" s="18">
        <v>0.38057621509943329</v>
      </c>
      <c r="AE9" s="18">
        <v>0.30607827262054699</v>
      </c>
      <c r="AG9" s="18">
        <v>9.7329555753046137E-2</v>
      </c>
      <c r="AH9" s="18">
        <v>0.3296196579751911</v>
      </c>
    </row>
    <row r="10" spans="2:36" ht="19" customHeight="1" x14ac:dyDescent="0.35">
      <c r="B10" s="20" t="s">
        <v>131</v>
      </c>
      <c r="C10" s="18">
        <v>0.26700262200235209</v>
      </c>
      <c r="D10" s="18">
        <v>0.31100255567086288</v>
      </c>
      <c r="E10" s="18">
        <v>0.2229699949364865</v>
      </c>
      <c r="G10" s="18">
        <v>0.24466636804008809</v>
      </c>
      <c r="H10" s="18">
        <v>0.32648451467950063</v>
      </c>
      <c r="J10" s="18">
        <v>0.2839167168435201</v>
      </c>
      <c r="K10" s="18">
        <v>0.2671669916742539</v>
      </c>
      <c r="L10" s="18">
        <v>0.2799462321132245</v>
      </c>
      <c r="M10" s="18">
        <v>0.35054357165906569</v>
      </c>
      <c r="N10" s="18">
        <v>0.30740883087653981</v>
      </c>
      <c r="O10" s="18">
        <v>0.18219671123073111</v>
      </c>
      <c r="P10" s="18">
        <v>0.26900383714858828</v>
      </c>
      <c r="Q10" s="18">
        <v>0.23007152306892889</v>
      </c>
      <c r="R10" s="18">
        <v>0.24671573599019481</v>
      </c>
      <c r="S10" s="18">
        <v>0.31124380618326503</v>
      </c>
      <c r="T10" s="18">
        <v>0.21795176376483541</v>
      </c>
      <c r="U10" s="18">
        <v>0.40000000000000008</v>
      </c>
      <c r="W10" s="18">
        <v>0.15179928545537841</v>
      </c>
      <c r="X10" s="18">
        <v>0.36265188478786892</v>
      </c>
      <c r="Y10" s="18">
        <v>0.37451347775703148</v>
      </c>
      <c r="Z10" s="18">
        <v>0.39057234975844862</v>
      </c>
      <c r="AA10" s="18">
        <v>0.26641178120279241</v>
      </c>
      <c r="AB10" s="18">
        <v>0.33027574480567079</v>
      </c>
      <c r="AC10" s="18">
        <v>0.37948958446471481</v>
      </c>
      <c r="AD10" s="18">
        <v>0.40281294378716581</v>
      </c>
      <c r="AE10" s="18">
        <v>0.21739937197312159</v>
      </c>
      <c r="AG10" s="18">
        <v>0.26824942616522202</v>
      </c>
      <c r="AH10" s="18">
        <v>0.2759901490981736</v>
      </c>
    </row>
    <row r="11" spans="2:36" ht="19" customHeight="1" x14ac:dyDescent="0.35">
      <c r="B11" s="20" t="s">
        <v>229</v>
      </c>
      <c r="C11" s="18">
        <v>0.22380683030652981</v>
      </c>
      <c r="D11" s="18">
        <v>0.23044307951842241</v>
      </c>
      <c r="E11" s="18">
        <v>0.21213158173766511</v>
      </c>
      <c r="G11" s="18">
        <v>0.2248062020338493</v>
      </c>
      <c r="H11" s="18">
        <v>0.22114548333539419</v>
      </c>
      <c r="J11" s="18">
        <v>0.19674224053397699</v>
      </c>
      <c r="K11" s="18">
        <v>0.18998331346817951</v>
      </c>
      <c r="L11" s="18">
        <v>0.22439093337831431</v>
      </c>
      <c r="M11" s="18">
        <v>0.15181922536416531</v>
      </c>
      <c r="N11" s="18">
        <v>0.22583602136781369</v>
      </c>
      <c r="O11" s="18">
        <v>0.33286908395777198</v>
      </c>
      <c r="P11" s="18">
        <v>0.1653373988407805</v>
      </c>
      <c r="Q11" s="18">
        <v>0.17006829464943979</v>
      </c>
      <c r="R11" s="18">
        <v>0.31226079896992442</v>
      </c>
      <c r="S11" s="18">
        <v>0.13711408176448761</v>
      </c>
      <c r="T11" s="18">
        <v>0.26863090689916702</v>
      </c>
      <c r="U11" s="18">
        <v>0.4</v>
      </c>
      <c r="W11" s="18">
        <v>0.23833190867836451</v>
      </c>
      <c r="X11" s="18">
        <v>0.16756381085424199</v>
      </c>
      <c r="Y11" s="18">
        <v>0.20095720059015959</v>
      </c>
      <c r="Z11" s="18">
        <v>0.2450342658475323</v>
      </c>
      <c r="AA11" s="18">
        <v>0.39455457085530088</v>
      </c>
      <c r="AB11" s="18">
        <v>0.26470148393894127</v>
      </c>
      <c r="AC11" s="18">
        <v>0.2374132796301861</v>
      </c>
      <c r="AD11" s="18">
        <v>0</v>
      </c>
      <c r="AE11" s="18">
        <v>0.15681030040892749</v>
      </c>
      <c r="AG11" s="18">
        <v>0.2286816229331142</v>
      </c>
      <c r="AH11" s="18">
        <v>0.1072581706900394</v>
      </c>
    </row>
    <row r="12" spans="2:36" ht="19" customHeight="1" x14ac:dyDescent="0.35">
      <c r="B12" s="20" t="s">
        <v>230</v>
      </c>
      <c r="C12" s="18">
        <v>0.1534661307912224</v>
      </c>
      <c r="D12" s="18">
        <v>0.13948516370445629</v>
      </c>
      <c r="E12" s="18">
        <v>0.16822590389031339</v>
      </c>
      <c r="G12" s="18">
        <v>0.1526346931953238</v>
      </c>
      <c r="H12" s="18">
        <v>0.15568026579929239</v>
      </c>
      <c r="J12" s="18">
        <v>0.1764883283549889</v>
      </c>
      <c r="K12" s="18">
        <v>0.16313399766737741</v>
      </c>
      <c r="L12" s="18">
        <v>0.19561430691348139</v>
      </c>
      <c r="M12" s="18">
        <v>8.8849291399900776E-2</v>
      </c>
      <c r="N12" s="18">
        <v>0.19878198396598001</v>
      </c>
      <c r="O12" s="18">
        <v>0.28557456727487968</v>
      </c>
      <c r="P12" s="18">
        <v>0.10765368364581621</v>
      </c>
      <c r="Q12" s="18">
        <v>0.11685133424086711</v>
      </c>
      <c r="R12" s="18">
        <v>0.1048736738411355</v>
      </c>
      <c r="S12" s="18">
        <v>0.29433049010980178</v>
      </c>
      <c r="T12" s="18">
        <v>6.0935623725463767E-2</v>
      </c>
      <c r="U12" s="18">
        <v>0</v>
      </c>
      <c r="W12" s="18">
        <v>0.17865595769069509</v>
      </c>
      <c r="X12" s="18">
        <v>9.965637157802143E-2</v>
      </c>
      <c r="Y12" s="18">
        <v>0.14787902727424951</v>
      </c>
      <c r="Z12" s="18">
        <v>0.13179253922977541</v>
      </c>
      <c r="AA12" s="18">
        <v>0.1550807628678246</v>
      </c>
      <c r="AB12" s="18">
        <v>0.21545654607970091</v>
      </c>
      <c r="AC12" s="18">
        <v>0.1272735322290571</v>
      </c>
      <c r="AD12" s="18">
        <v>0</v>
      </c>
      <c r="AE12" s="18">
        <v>0.20600637666786409</v>
      </c>
      <c r="AG12" s="18">
        <v>0.15294789308577439</v>
      </c>
      <c r="AH12" s="18">
        <v>0.14090826338739901</v>
      </c>
    </row>
    <row r="13" spans="2:36" ht="19" customHeight="1" x14ac:dyDescent="0.35">
      <c r="B13" s="20" t="s">
        <v>75</v>
      </c>
      <c r="C13" s="18">
        <v>0.16992786101722551</v>
      </c>
      <c r="D13" s="18">
        <v>0.16508423793570509</v>
      </c>
      <c r="E13" s="18">
        <v>0.17806468562129271</v>
      </c>
      <c r="G13" s="18">
        <v>0.19193928440195651</v>
      </c>
      <c r="H13" s="18">
        <v>0.11131099868866309</v>
      </c>
      <c r="J13" s="18">
        <v>0.1021997958547817</v>
      </c>
      <c r="K13" s="18">
        <v>0.16216411340367839</v>
      </c>
      <c r="L13" s="18">
        <v>0.17211474473761429</v>
      </c>
      <c r="M13" s="18">
        <v>0.14427791723989131</v>
      </c>
      <c r="N13" s="18">
        <v>0.17437804699162729</v>
      </c>
      <c r="O13" s="18">
        <v>7.1959772403572625E-2</v>
      </c>
      <c r="P13" s="18">
        <v>0.22921045225231379</v>
      </c>
      <c r="Q13" s="18">
        <v>0.2631300744835004</v>
      </c>
      <c r="R13" s="18">
        <v>0.190579670365362</v>
      </c>
      <c r="S13" s="18">
        <v>0.21160692802094971</v>
      </c>
      <c r="T13" s="18">
        <v>0.2047688968924673</v>
      </c>
      <c r="U13" s="18">
        <v>0</v>
      </c>
      <c r="W13" s="18">
        <v>0.21974640200379081</v>
      </c>
      <c r="X13" s="18">
        <v>0.18810366183162711</v>
      </c>
      <c r="Y13" s="18">
        <v>0.1241514695571052</v>
      </c>
      <c r="Z13" s="18">
        <v>7.6782014095714834E-2</v>
      </c>
      <c r="AA13" s="18">
        <v>0.10491257509860751</v>
      </c>
      <c r="AB13" s="18">
        <v>0.18956622517568689</v>
      </c>
      <c r="AC13" s="18">
        <v>4.0455311509236737E-2</v>
      </c>
      <c r="AD13" s="18">
        <v>0.2166108411134009</v>
      </c>
      <c r="AE13" s="18">
        <v>0.1137056783295394</v>
      </c>
      <c r="AG13" s="18">
        <v>0.17162951026310211</v>
      </c>
      <c r="AH13" s="18">
        <v>0.14622375884919711</v>
      </c>
    </row>
    <row r="14" spans="2:36" ht="19" customHeight="1" x14ac:dyDescent="0.35">
      <c r="B14" s="20" t="s">
        <v>66</v>
      </c>
      <c r="C14" s="18">
        <v>7.8298404275422326E-2</v>
      </c>
      <c r="D14" s="18">
        <v>5.2912633580694743E-2</v>
      </c>
      <c r="E14" s="18">
        <v>0.1022613710105479</v>
      </c>
      <c r="G14" s="18">
        <v>9.3474083955497028E-2</v>
      </c>
      <c r="H14" s="18">
        <v>3.7885264652367683E-2</v>
      </c>
      <c r="J14" s="18">
        <v>0.13276570656622191</v>
      </c>
      <c r="K14" s="18">
        <v>8.2704810954993796E-2</v>
      </c>
      <c r="L14" s="18">
        <v>5.750927482373757E-2</v>
      </c>
      <c r="M14" s="18">
        <v>0.14427791723989131</v>
      </c>
      <c r="N14" s="18">
        <v>4.6797558399019439E-2</v>
      </c>
      <c r="O14" s="18">
        <v>7.8069353691683607E-2</v>
      </c>
      <c r="P14" s="18">
        <v>9.6030460118804589E-2</v>
      </c>
      <c r="Q14" s="18">
        <v>0.1048442250814358</v>
      </c>
      <c r="R14" s="18">
        <v>2.285581401510996E-2</v>
      </c>
      <c r="S14" s="18">
        <v>0</v>
      </c>
      <c r="T14" s="18">
        <v>3.9840311636464447E-2</v>
      </c>
      <c r="U14" s="18">
        <v>8.8979850163809091E-2</v>
      </c>
      <c r="W14" s="18">
        <v>0.12729974806265071</v>
      </c>
      <c r="X14" s="18">
        <v>9.6776989111033496E-2</v>
      </c>
      <c r="Y14" s="18">
        <v>1.9237780575070761E-2</v>
      </c>
      <c r="Z14" s="18">
        <v>4.263212835390421E-2</v>
      </c>
      <c r="AA14" s="18">
        <v>0</v>
      </c>
      <c r="AB14" s="18">
        <v>0</v>
      </c>
      <c r="AC14" s="18">
        <v>0</v>
      </c>
      <c r="AD14" s="18">
        <v>0</v>
      </c>
      <c r="AE14" s="18">
        <v>0</v>
      </c>
      <c r="AG14" s="18">
        <v>8.1161991799741234E-2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231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78</v>
      </c>
      <c r="C9" s="18">
        <v>0.12706686735661829</v>
      </c>
      <c r="D9" s="18">
        <v>0.1412224386055331</v>
      </c>
      <c r="E9" s="18">
        <v>0.1135802080147402</v>
      </c>
      <c r="G9" s="18">
        <v>0.1114772589114794</v>
      </c>
      <c r="H9" s="18">
        <v>0.16858230759020201</v>
      </c>
      <c r="J9" s="18">
        <v>0.2224345550006423</v>
      </c>
      <c r="K9" s="18">
        <v>0.1027254690524321</v>
      </c>
      <c r="L9" s="18">
        <v>0.12715142777942559</v>
      </c>
      <c r="M9" s="18">
        <v>0.17691856527634919</v>
      </c>
      <c r="N9" s="18">
        <v>8.9732210015781952E-2</v>
      </c>
      <c r="O9" s="18">
        <v>0.13716671688724971</v>
      </c>
      <c r="P9" s="18">
        <v>0.13185781599543589</v>
      </c>
      <c r="Q9" s="18">
        <v>7.5862122651602179E-2</v>
      </c>
      <c r="R9" s="18">
        <v>5.1764159976584997E-2</v>
      </c>
      <c r="S9" s="18">
        <v>4.5704693921495863E-2</v>
      </c>
      <c r="T9" s="18">
        <v>0.237167755691091</v>
      </c>
      <c r="U9" s="18">
        <v>0</v>
      </c>
      <c r="W9" s="18">
        <v>9.9923273737502441E-2</v>
      </c>
      <c r="X9" s="18">
        <v>8.808627237303529E-2</v>
      </c>
      <c r="Y9" s="18">
        <v>0.16625955839076539</v>
      </c>
      <c r="Z9" s="18">
        <v>0.23005770942059359</v>
      </c>
      <c r="AA9" s="18">
        <v>4.5551063583411898E-2</v>
      </c>
      <c r="AB9" s="18">
        <v>0.20830890640464569</v>
      </c>
      <c r="AC9" s="18">
        <v>7.856919442782527E-2</v>
      </c>
      <c r="AD9" s="18">
        <v>0.40281294378716581</v>
      </c>
      <c r="AE9" s="18">
        <v>0.17406588047668331</v>
      </c>
      <c r="AG9" s="18">
        <v>0.1201840024125988</v>
      </c>
      <c r="AH9" s="18">
        <v>0.24635006158224071</v>
      </c>
    </row>
    <row r="10" spans="2:36" ht="19" customHeight="1" x14ac:dyDescent="0.35">
      <c r="B10" s="20" t="s">
        <v>131</v>
      </c>
      <c r="C10" s="18">
        <v>0.2393044922026368</v>
      </c>
      <c r="D10" s="18">
        <v>0.23624157117468239</v>
      </c>
      <c r="E10" s="18">
        <v>0.2466259520739198</v>
      </c>
      <c r="G10" s="18">
        <v>0.21071643787318281</v>
      </c>
      <c r="H10" s="18">
        <v>0.31543505475560252</v>
      </c>
      <c r="J10" s="18">
        <v>0.17070958324781099</v>
      </c>
      <c r="K10" s="18">
        <v>0.30228287421347821</v>
      </c>
      <c r="L10" s="18">
        <v>0.26575522292948067</v>
      </c>
      <c r="M10" s="18">
        <v>0.16282320550420529</v>
      </c>
      <c r="N10" s="18">
        <v>0.26447417925977729</v>
      </c>
      <c r="O10" s="18">
        <v>0.20343322406625949</v>
      </c>
      <c r="P10" s="18">
        <v>0.25684032564740328</v>
      </c>
      <c r="Q10" s="18">
        <v>0.27739524872772442</v>
      </c>
      <c r="R10" s="18">
        <v>0.18052801211376171</v>
      </c>
      <c r="S10" s="18">
        <v>0.28199086738734969</v>
      </c>
      <c r="T10" s="18">
        <v>0.15145193991274319</v>
      </c>
      <c r="U10" s="18">
        <v>0.48897985016380913</v>
      </c>
      <c r="W10" s="18">
        <v>0.20439534552267691</v>
      </c>
      <c r="X10" s="18">
        <v>0.3115457223605515</v>
      </c>
      <c r="Y10" s="18">
        <v>0.18778528689094701</v>
      </c>
      <c r="Z10" s="18">
        <v>0.21368470138305359</v>
      </c>
      <c r="AA10" s="18">
        <v>0.36757208304514732</v>
      </c>
      <c r="AB10" s="18">
        <v>0.17986465373887731</v>
      </c>
      <c r="AC10" s="18">
        <v>0.41792883278264598</v>
      </c>
      <c r="AD10" s="18">
        <v>0.25776297771947349</v>
      </c>
      <c r="AE10" s="18">
        <v>0.36281667707679172</v>
      </c>
      <c r="AG10" s="18">
        <v>0.2378830679892891</v>
      </c>
      <c r="AH10" s="18">
        <v>0.3296196579751911</v>
      </c>
    </row>
    <row r="11" spans="2:36" ht="19" customHeight="1" x14ac:dyDescent="0.35">
      <c r="B11" s="20" t="s">
        <v>229</v>
      </c>
      <c r="C11" s="18">
        <v>0.22117143604245931</v>
      </c>
      <c r="D11" s="18">
        <v>0.24476568941615329</v>
      </c>
      <c r="E11" s="18">
        <v>0.19437102556476771</v>
      </c>
      <c r="G11" s="18">
        <v>0.22135771673653851</v>
      </c>
      <c r="H11" s="18">
        <v>0.220675366814747</v>
      </c>
      <c r="J11" s="18">
        <v>0.2306859186687584</v>
      </c>
      <c r="K11" s="18">
        <v>0.22438024148987459</v>
      </c>
      <c r="L11" s="18">
        <v>0.2004263476386744</v>
      </c>
      <c r="M11" s="18">
        <v>0.18850182186984121</v>
      </c>
      <c r="N11" s="18">
        <v>8.9732210015781952E-2</v>
      </c>
      <c r="O11" s="18">
        <v>0.33264055637682938</v>
      </c>
      <c r="P11" s="18">
        <v>0.1542005205209025</v>
      </c>
      <c r="Q11" s="18">
        <v>0.1865995824828153</v>
      </c>
      <c r="R11" s="18">
        <v>0.31259427081983487</v>
      </c>
      <c r="S11" s="18">
        <v>0.35283636770163229</v>
      </c>
      <c r="T11" s="18">
        <v>0.26599516050530603</v>
      </c>
      <c r="U11" s="18">
        <v>8.8979850163809091E-2</v>
      </c>
      <c r="W11" s="18">
        <v>0.20656570774155719</v>
      </c>
      <c r="X11" s="18">
        <v>0.22118405414567291</v>
      </c>
      <c r="Y11" s="18">
        <v>0.25714596452775912</v>
      </c>
      <c r="Z11" s="18">
        <v>0.26776520254957159</v>
      </c>
      <c r="AA11" s="18">
        <v>0.26116942408498678</v>
      </c>
      <c r="AB11" s="18">
        <v>0.15605349293829199</v>
      </c>
      <c r="AC11" s="18">
        <v>0.202456892488798</v>
      </c>
      <c r="AD11" s="18">
        <v>0.12281323737995981</v>
      </c>
      <c r="AE11" s="18">
        <v>0.18892790103691171</v>
      </c>
      <c r="AG11" s="18">
        <v>0.22407399738008421</v>
      </c>
      <c r="AH11" s="18">
        <v>0.1680356357883501</v>
      </c>
    </row>
    <row r="12" spans="2:36" ht="19" customHeight="1" x14ac:dyDescent="0.35">
      <c r="B12" s="20" t="s">
        <v>230</v>
      </c>
      <c r="C12" s="18">
        <v>0.127309407539418</v>
      </c>
      <c r="D12" s="18">
        <v>0.1466541868798126</v>
      </c>
      <c r="E12" s="18">
        <v>0.10811398243627179</v>
      </c>
      <c r="G12" s="18">
        <v>0.1172798848878394</v>
      </c>
      <c r="H12" s="18">
        <v>0.1540182276921663</v>
      </c>
      <c r="J12" s="18">
        <v>0.11570150572058641</v>
      </c>
      <c r="K12" s="18">
        <v>0.10319527879932459</v>
      </c>
      <c r="L12" s="18">
        <v>0.13967966794151121</v>
      </c>
      <c r="M12" s="18">
        <v>0.13327393709985119</v>
      </c>
      <c r="N12" s="18">
        <v>0.2455795423649994</v>
      </c>
      <c r="O12" s="18">
        <v>0.1027346094123639</v>
      </c>
      <c r="P12" s="18">
        <v>8.1201879417684558E-2</v>
      </c>
      <c r="Q12" s="18">
        <v>0.19089909724470339</v>
      </c>
      <c r="R12" s="18">
        <v>0.14269019488962059</v>
      </c>
      <c r="S12" s="18">
        <v>6.2156449047076491E-2</v>
      </c>
      <c r="T12" s="18">
        <v>0.13270694036527811</v>
      </c>
      <c r="U12" s="18">
        <v>0.2</v>
      </c>
      <c r="W12" s="18">
        <v>0.13299930498625509</v>
      </c>
      <c r="X12" s="18">
        <v>7.1801617421490382E-2</v>
      </c>
      <c r="Y12" s="18">
        <v>0.1081965784149158</v>
      </c>
      <c r="Z12" s="18">
        <v>0.14320934984357869</v>
      </c>
      <c r="AA12" s="18">
        <v>0.19450904278301251</v>
      </c>
      <c r="AB12" s="18">
        <v>0.35126211998547752</v>
      </c>
      <c r="AC12" s="18">
        <v>0.18677659985088541</v>
      </c>
      <c r="AD12" s="18">
        <v>0</v>
      </c>
      <c r="AE12" s="18">
        <v>6.0411967127390741E-2</v>
      </c>
      <c r="AG12" s="18">
        <v>0.13069009909636381</v>
      </c>
      <c r="AH12" s="18">
        <v>4.1321756702035008E-2</v>
      </c>
    </row>
    <row r="13" spans="2:36" ht="19" customHeight="1" x14ac:dyDescent="0.35">
      <c r="B13" s="20" t="s">
        <v>75</v>
      </c>
      <c r="C13" s="18">
        <v>0.16958577262046601</v>
      </c>
      <c r="D13" s="18">
        <v>0.14986564900041391</v>
      </c>
      <c r="E13" s="18">
        <v>0.18523077876444041</v>
      </c>
      <c r="G13" s="18">
        <v>0.2007637714477282</v>
      </c>
      <c r="H13" s="18">
        <v>8.6558135879560655E-2</v>
      </c>
      <c r="J13" s="18">
        <v>8.6822812454067297E-2</v>
      </c>
      <c r="K13" s="18">
        <v>0.1571430551715654</v>
      </c>
      <c r="L13" s="18">
        <v>0.19475880756846881</v>
      </c>
      <c r="M13" s="18">
        <v>0.14977990730991131</v>
      </c>
      <c r="N13" s="18">
        <v>0.21688674154562021</v>
      </c>
      <c r="O13" s="18">
        <v>7.3995767162040912E-2</v>
      </c>
      <c r="P13" s="18">
        <v>0.22788931240233409</v>
      </c>
      <c r="Q13" s="18">
        <v>0.2198787735572634</v>
      </c>
      <c r="R13" s="18">
        <v>0.213435484380472</v>
      </c>
      <c r="S13" s="18">
        <v>0.20749479561782111</v>
      </c>
      <c r="T13" s="18">
        <v>0.10897588188241771</v>
      </c>
      <c r="U13" s="18">
        <v>0.11102014983619091</v>
      </c>
      <c r="W13" s="18">
        <v>0.17024390893881919</v>
      </c>
      <c r="X13" s="18">
        <v>0.2143300612825722</v>
      </c>
      <c r="Y13" s="18">
        <v>0.193319653420994</v>
      </c>
      <c r="Z13" s="18">
        <v>9.5194586026106934E-2</v>
      </c>
      <c r="AA13" s="18">
        <v>0.13119838650344151</v>
      </c>
      <c r="AB13" s="18">
        <v>0.1045108269327074</v>
      </c>
      <c r="AC13" s="18">
        <v>7.497850015127E-2</v>
      </c>
      <c r="AD13" s="18">
        <v>0.2166108411134009</v>
      </c>
      <c r="AE13" s="18">
        <v>0.2137775742822223</v>
      </c>
      <c r="AG13" s="18">
        <v>0.16738038851165341</v>
      </c>
      <c r="AH13" s="18">
        <v>0.2146728879521832</v>
      </c>
    </row>
    <row r="14" spans="2:36" ht="19" customHeight="1" x14ac:dyDescent="0.35">
      <c r="B14" s="20" t="s">
        <v>66</v>
      </c>
      <c r="C14" s="18">
        <v>0.1155620242384017</v>
      </c>
      <c r="D14" s="18">
        <v>8.1250464923404736E-2</v>
      </c>
      <c r="E14" s="18">
        <v>0.1520780531458604</v>
      </c>
      <c r="G14" s="18">
        <v>0.13840493014323191</v>
      </c>
      <c r="H14" s="18">
        <v>5.47309072677215E-2</v>
      </c>
      <c r="J14" s="18">
        <v>0.17364562490813459</v>
      </c>
      <c r="K14" s="18">
        <v>0.11027308127332509</v>
      </c>
      <c r="L14" s="18">
        <v>7.2228526142439062E-2</v>
      </c>
      <c r="M14" s="18">
        <v>0.18870256293984161</v>
      </c>
      <c r="N14" s="18">
        <v>9.3595116798038877E-2</v>
      </c>
      <c r="O14" s="18">
        <v>0.15002912609525629</v>
      </c>
      <c r="P14" s="18">
        <v>0.1480101460162396</v>
      </c>
      <c r="Q14" s="18">
        <v>4.9365175335890923E-2</v>
      </c>
      <c r="R14" s="18">
        <v>9.8987877819725678E-2</v>
      </c>
      <c r="S14" s="18">
        <v>4.9816826324624391E-2</v>
      </c>
      <c r="T14" s="18">
        <v>0.1037023216431642</v>
      </c>
      <c r="U14" s="18">
        <v>0.11102014983619091</v>
      </c>
      <c r="W14" s="18">
        <v>0.18587245907318919</v>
      </c>
      <c r="X14" s="18">
        <v>9.3052272416677809E-2</v>
      </c>
      <c r="Y14" s="18">
        <v>8.729295835461888E-2</v>
      </c>
      <c r="Z14" s="18">
        <v>5.0088450777095631E-2</v>
      </c>
      <c r="AA14" s="18">
        <v>0</v>
      </c>
      <c r="AB14" s="18">
        <v>0</v>
      </c>
      <c r="AC14" s="18">
        <v>3.9289980298575292E-2</v>
      </c>
      <c r="AD14" s="18">
        <v>0</v>
      </c>
      <c r="AE14" s="18">
        <v>0</v>
      </c>
      <c r="AG14" s="18">
        <v>0.1197884446100108</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232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78</v>
      </c>
      <c r="C9" s="18">
        <v>0.11896548171781759</v>
      </c>
      <c r="D9" s="18">
        <v>0.12918055062502279</v>
      </c>
      <c r="E9" s="18">
        <v>0.10968319205556511</v>
      </c>
      <c r="G9" s="18">
        <v>0.1163946312924248</v>
      </c>
      <c r="H9" s="18">
        <v>0.12581170800762259</v>
      </c>
      <c r="J9" s="18">
        <v>0.17142535258474689</v>
      </c>
      <c r="K9" s="18">
        <v>0.1004498448098219</v>
      </c>
      <c r="L9" s="18">
        <v>8.1695441953392733E-2</v>
      </c>
      <c r="M9" s="18">
        <v>9.7817574985581454E-2</v>
      </c>
      <c r="N9" s="18">
        <v>0.19491907718372309</v>
      </c>
      <c r="O9" s="18">
        <v>7.1959772403572625E-2</v>
      </c>
      <c r="P9" s="18">
        <v>0.15579180435796891</v>
      </c>
      <c r="Q9" s="18">
        <v>0.13564068715903521</v>
      </c>
      <c r="R9" s="18">
        <v>7.781088954249174E-2</v>
      </c>
      <c r="S9" s="18">
        <v>0.1078611429685724</v>
      </c>
      <c r="T9" s="18">
        <v>0.20523675068774111</v>
      </c>
      <c r="U9" s="18">
        <v>0.11102014983619091</v>
      </c>
      <c r="W9" s="18">
        <v>8.9713960498812792E-2</v>
      </c>
      <c r="X9" s="18">
        <v>0.15764998746530509</v>
      </c>
      <c r="Y9" s="18">
        <v>0.1559197174417824</v>
      </c>
      <c r="Z9" s="18">
        <v>0.12787554666573581</v>
      </c>
      <c r="AA9" s="18">
        <v>0.14895797919960069</v>
      </c>
      <c r="AB9" s="18">
        <v>0</v>
      </c>
      <c r="AC9" s="18">
        <v>7.856919442782527E-2</v>
      </c>
      <c r="AD9" s="18">
        <v>0</v>
      </c>
      <c r="AE9" s="18">
        <v>0.15681030040892749</v>
      </c>
      <c r="AG9" s="18">
        <v>0.1160792864632076</v>
      </c>
      <c r="AH9" s="18">
        <v>0.1072581706900394</v>
      </c>
    </row>
    <row r="10" spans="2:36" ht="19" customHeight="1" x14ac:dyDescent="0.35">
      <c r="B10" s="20" t="s">
        <v>131</v>
      </c>
      <c r="C10" s="18">
        <v>0.24293774525664749</v>
      </c>
      <c r="D10" s="18">
        <v>0.21502070270107651</v>
      </c>
      <c r="E10" s="18">
        <v>0.27768092497242902</v>
      </c>
      <c r="G10" s="18">
        <v>0.21512182940565749</v>
      </c>
      <c r="H10" s="18">
        <v>0.31701208754163612</v>
      </c>
      <c r="J10" s="18">
        <v>0.21415810523508819</v>
      </c>
      <c r="K10" s="18">
        <v>0.27016157043439321</v>
      </c>
      <c r="L10" s="18">
        <v>0.2230495010909147</v>
      </c>
      <c r="M10" s="18">
        <v>0.2419241957949731</v>
      </c>
      <c r="N10" s="18">
        <v>0.26447417925977729</v>
      </c>
      <c r="O10" s="18">
        <v>0.27067616330840483</v>
      </c>
      <c r="P10" s="18">
        <v>0.27548871832192379</v>
      </c>
      <c r="Q10" s="18">
        <v>0.22803409764401281</v>
      </c>
      <c r="R10" s="18">
        <v>0.20083737203501961</v>
      </c>
      <c r="S10" s="18">
        <v>0.35694850010476092</v>
      </c>
      <c r="T10" s="18">
        <v>0.21267820352558189</v>
      </c>
      <c r="U10" s="18">
        <v>0.17795970032761821</v>
      </c>
      <c r="W10" s="18">
        <v>0.22635728997710719</v>
      </c>
      <c r="X10" s="18">
        <v>0.19964613789509919</v>
      </c>
      <c r="Y10" s="18">
        <v>0.20623289478037651</v>
      </c>
      <c r="Z10" s="18">
        <v>0.39550809081794158</v>
      </c>
      <c r="AA10" s="18">
        <v>0.24162677272364691</v>
      </c>
      <c r="AB10" s="18">
        <v>0.25738674520486571</v>
      </c>
      <c r="AC10" s="18">
        <v>0.39898130524598652</v>
      </c>
      <c r="AD10" s="18">
        <v>0.53357779927632976</v>
      </c>
      <c r="AE10" s="18">
        <v>0.2061834811046675</v>
      </c>
      <c r="AG10" s="18">
        <v>0.2422658477260041</v>
      </c>
      <c r="AH10" s="18">
        <v>0.30964024179553318</v>
      </c>
    </row>
    <row r="11" spans="2:36" ht="19" customHeight="1" x14ac:dyDescent="0.35">
      <c r="B11" s="20" t="s">
        <v>229</v>
      </c>
      <c r="C11" s="18">
        <v>0.26548136363153652</v>
      </c>
      <c r="D11" s="18">
        <v>0.29583858771325128</v>
      </c>
      <c r="E11" s="18">
        <v>0.22880232092898611</v>
      </c>
      <c r="G11" s="18">
        <v>0.27224438686623947</v>
      </c>
      <c r="H11" s="18">
        <v>0.24747129699729711</v>
      </c>
      <c r="J11" s="18">
        <v>0.21799268691838841</v>
      </c>
      <c r="K11" s="18">
        <v>0.27951678212653708</v>
      </c>
      <c r="L11" s="18">
        <v>0.27200065041928789</v>
      </c>
      <c r="M11" s="18">
        <v>0.2384284576398116</v>
      </c>
      <c r="N11" s="18">
        <v>0.27649648654908998</v>
      </c>
      <c r="O11" s="18">
        <v>0.40256433402193381</v>
      </c>
      <c r="P11" s="18">
        <v>0.18266361537722761</v>
      </c>
      <c r="Q11" s="18">
        <v>0.25045459597498609</v>
      </c>
      <c r="R11" s="18">
        <v>0.2934647149288076</v>
      </c>
      <c r="S11" s="18">
        <v>0.20338266321469259</v>
      </c>
      <c r="T11" s="18">
        <v>0.2047688968924673</v>
      </c>
      <c r="U11" s="18">
        <v>0.51102014983619093</v>
      </c>
      <c r="W11" s="18">
        <v>0.24563542020449311</v>
      </c>
      <c r="X11" s="18">
        <v>0.2707811208727347</v>
      </c>
      <c r="Y11" s="18">
        <v>0.30150866480127553</v>
      </c>
      <c r="Z11" s="18">
        <v>0.27812208025357171</v>
      </c>
      <c r="AA11" s="18">
        <v>0.28177356804282189</v>
      </c>
      <c r="AB11" s="18">
        <v>0.26223665673357671</v>
      </c>
      <c r="AC11" s="18">
        <v>0.2743618313381132</v>
      </c>
      <c r="AD11" s="18">
        <v>0.24981135961026929</v>
      </c>
      <c r="AE11" s="18">
        <v>0.33437263911995357</v>
      </c>
      <c r="AG11" s="18">
        <v>0.26569533720811578</v>
      </c>
      <c r="AH11" s="18">
        <v>0.30765123446393361</v>
      </c>
    </row>
    <row r="12" spans="2:36" ht="19" customHeight="1" x14ac:dyDescent="0.35">
      <c r="B12" s="20" t="s">
        <v>230</v>
      </c>
      <c r="C12" s="18">
        <v>0.14653628767692409</v>
      </c>
      <c r="D12" s="18">
        <v>0.1614716690363445</v>
      </c>
      <c r="E12" s="18">
        <v>0.1325124654623504</v>
      </c>
      <c r="G12" s="18">
        <v>0.1337723826984141</v>
      </c>
      <c r="H12" s="18">
        <v>0.18052682285599769</v>
      </c>
      <c r="J12" s="18">
        <v>0.18189831201172921</v>
      </c>
      <c r="K12" s="18">
        <v>8.725784441574741E-2</v>
      </c>
      <c r="L12" s="18">
        <v>0.16936143903600059</v>
      </c>
      <c r="M12" s="18">
        <v>0.13877592716987119</v>
      </c>
      <c r="N12" s="18">
        <v>4.6797558399019439E-2</v>
      </c>
      <c r="O12" s="18">
        <v>0.10884419070047489</v>
      </c>
      <c r="P12" s="18">
        <v>0.13582488130317269</v>
      </c>
      <c r="Q12" s="18">
        <v>0.16621650957675799</v>
      </c>
      <c r="R12" s="18">
        <v>0.17764808616999911</v>
      </c>
      <c r="S12" s="18">
        <v>0.2198344183402732</v>
      </c>
      <c r="T12" s="18">
        <v>0.23640926200844231</v>
      </c>
      <c r="U12" s="18">
        <v>0</v>
      </c>
      <c r="W12" s="18">
        <v>0.1354774189356942</v>
      </c>
      <c r="X12" s="18">
        <v>0.13355954100966441</v>
      </c>
      <c r="Y12" s="18">
        <v>0.1834482749791421</v>
      </c>
      <c r="Z12" s="18">
        <v>0.1013656783776601</v>
      </c>
      <c r="AA12" s="18">
        <v>0.19693940670194521</v>
      </c>
      <c r="AB12" s="18">
        <v>0.34156054854866791</v>
      </c>
      <c r="AC12" s="18">
        <v>0.2045587961768835</v>
      </c>
      <c r="AD12" s="18">
        <v>0</v>
      </c>
      <c r="AE12" s="18">
        <v>0</v>
      </c>
      <c r="AG12" s="18">
        <v>0.15189552186738861</v>
      </c>
      <c r="AH12" s="18">
        <v>0</v>
      </c>
    </row>
    <row r="13" spans="2:36" ht="19" customHeight="1" x14ac:dyDescent="0.35">
      <c r="B13" s="20" t="s">
        <v>75</v>
      </c>
      <c r="C13" s="18">
        <v>0.15143719404364159</v>
      </c>
      <c r="D13" s="18">
        <v>0.14476982748798981</v>
      </c>
      <c r="E13" s="18">
        <v>0.152412970522987</v>
      </c>
      <c r="G13" s="18">
        <v>0.17073420213257831</v>
      </c>
      <c r="H13" s="18">
        <v>0.10004887413667</v>
      </c>
      <c r="J13" s="18">
        <v>0.13276570656622191</v>
      </c>
      <c r="K13" s="18">
        <v>0.20747741757683771</v>
      </c>
      <c r="L13" s="18">
        <v>0.19330312976499769</v>
      </c>
      <c r="M13" s="18">
        <v>0.1664902400898664</v>
      </c>
      <c r="N13" s="18">
        <v>0.21731269860838981</v>
      </c>
      <c r="O13" s="18">
        <v>2.4665255720680311E-2</v>
      </c>
      <c r="P13" s="18">
        <v>0.18621067389383739</v>
      </c>
      <c r="Q13" s="18">
        <v>0.16643714923663461</v>
      </c>
      <c r="R13" s="18">
        <v>0.1129355167478255</v>
      </c>
      <c r="S13" s="18">
        <v>0.1119732753717009</v>
      </c>
      <c r="T13" s="18">
        <v>0.14090688688576761</v>
      </c>
      <c r="U13" s="18">
        <v>0</v>
      </c>
      <c r="W13" s="18">
        <v>0.173858338830223</v>
      </c>
      <c r="X13" s="18">
        <v>0.16637937150117649</v>
      </c>
      <c r="Y13" s="18">
        <v>0.13447809517996151</v>
      </c>
      <c r="Z13" s="18">
        <v>7.2084378496543283E-2</v>
      </c>
      <c r="AA13" s="18">
        <v>0.13070227333198531</v>
      </c>
      <c r="AB13" s="18">
        <v>0.13881604951288981</v>
      </c>
      <c r="AC13" s="18">
        <v>0</v>
      </c>
      <c r="AD13" s="18">
        <v>0.2166108411134009</v>
      </c>
      <c r="AE13" s="18">
        <v>0.30263357936645108</v>
      </c>
      <c r="AG13" s="18">
        <v>0.14669221892159989</v>
      </c>
      <c r="AH13" s="18">
        <v>0.27545035305049398</v>
      </c>
    </row>
    <row r="14" spans="2:36" ht="19" customHeight="1" x14ac:dyDescent="0.35">
      <c r="B14" s="20" t="s">
        <v>66</v>
      </c>
      <c r="C14" s="18">
        <v>7.4641927673432737E-2</v>
      </c>
      <c r="D14" s="18">
        <v>5.3718662436315102E-2</v>
      </c>
      <c r="E14" s="18">
        <v>9.8908126057682427E-2</v>
      </c>
      <c r="G14" s="18">
        <v>9.1732567604686094E-2</v>
      </c>
      <c r="H14" s="18">
        <v>2.912921046077644E-2</v>
      </c>
      <c r="J14" s="18">
        <v>8.1759836683825318E-2</v>
      </c>
      <c r="K14" s="18">
        <v>5.5136540636662533E-2</v>
      </c>
      <c r="L14" s="18">
        <v>6.0589837735406119E-2</v>
      </c>
      <c r="M14" s="18">
        <v>0.116563604319896</v>
      </c>
      <c r="N14" s="18">
        <v>0</v>
      </c>
      <c r="O14" s="18">
        <v>0.12129028384493321</v>
      </c>
      <c r="P14" s="18">
        <v>6.4020306745869726E-2</v>
      </c>
      <c r="Q14" s="18">
        <v>5.3216960408572787E-2</v>
      </c>
      <c r="R14" s="18">
        <v>0.13730342057585621</v>
      </c>
      <c r="S14" s="18">
        <v>0</v>
      </c>
      <c r="T14" s="18">
        <v>0</v>
      </c>
      <c r="U14" s="18">
        <v>0.2</v>
      </c>
      <c r="W14" s="18">
        <v>0.12895757155366969</v>
      </c>
      <c r="X14" s="18">
        <v>7.1983841256019976E-2</v>
      </c>
      <c r="Y14" s="18">
        <v>1.8412352817462108E-2</v>
      </c>
      <c r="Z14" s="18">
        <v>2.5044225388547819E-2</v>
      </c>
      <c r="AA14" s="18">
        <v>0</v>
      </c>
      <c r="AB14" s="18">
        <v>0</v>
      </c>
      <c r="AC14" s="18">
        <v>4.3528872811191562E-2</v>
      </c>
      <c r="AD14" s="18">
        <v>0</v>
      </c>
      <c r="AE14" s="18">
        <v>0</v>
      </c>
      <c r="AG14" s="18">
        <v>7.7371787813684034E-2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233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78</v>
      </c>
      <c r="C9" s="18">
        <v>0.18564082582637931</v>
      </c>
      <c r="D9" s="18">
        <v>0.17604882859615389</v>
      </c>
      <c r="E9" s="18">
        <v>0.19926443613676789</v>
      </c>
      <c r="G9" s="18">
        <v>0.1746591007701325</v>
      </c>
      <c r="H9" s="18">
        <v>0.21488538009717151</v>
      </c>
      <c r="J9" s="18">
        <v>0.15605170171753141</v>
      </c>
      <c r="K9" s="18">
        <v>0.12393039668005271</v>
      </c>
      <c r="L9" s="18">
        <v>0.15428148206899001</v>
      </c>
      <c r="M9" s="18">
        <v>0.2455912303806341</v>
      </c>
      <c r="N9" s="18">
        <v>0.27993646629170887</v>
      </c>
      <c r="O9" s="18">
        <v>0.25642100597371459</v>
      </c>
      <c r="P9" s="18">
        <v>0.1785519062048585</v>
      </c>
      <c r="Q9" s="18">
        <v>0.1784442583960659</v>
      </c>
      <c r="R9" s="18">
        <v>0.1231920323502627</v>
      </c>
      <c r="S9" s="18">
        <v>0.21572228593714471</v>
      </c>
      <c r="T9" s="18">
        <v>0.2266227026641153</v>
      </c>
      <c r="U9" s="18">
        <v>0.33306044950857272</v>
      </c>
      <c r="W9" s="18">
        <v>0.14494843405392349</v>
      </c>
      <c r="X9" s="18">
        <v>0.1490218701981435</v>
      </c>
      <c r="Y9" s="18">
        <v>0.23130572307393421</v>
      </c>
      <c r="Z9" s="18">
        <v>0.30881802565091288</v>
      </c>
      <c r="AA9" s="18">
        <v>0.1701424371422986</v>
      </c>
      <c r="AB9" s="18">
        <v>0.31846213520885158</v>
      </c>
      <c r="AC9" s="18">
        <v>0.18911761516245251</v>
      </c>
      <c r="AD9" s="18">
        <v>0.18620210267376491</v>
      </c>
      <c r="AE9" s="18">
        <v>0.17406588047668331</v>
      </c>
      <c r="AG9" s="18">
        <v>0.18301279873379439</v>
      </c>
      <c r="AH9" s="18">
        <v>0.17790093247925451</v>
      </c>
    </row>
    <row r="10" spans="2:36" ht="19" customHeight="1" x14ac:dyDescent="0.35">
      <c r="B10" s="20" t="s">
        <v>131</v>
      </c>
      <c r="C10" s="18">
        <v>0.26969398515676862</v>
      </c>
      <c r="D10" s="18">
        <v>0.25133545160946019</v>
      </c>
      <c r="E10" s="18">
        <v>0.2943558464943824</v>
      </c>
      <c r="G10" s="18">
        <v>0.24522792725545089</v>
      </c>
      <c r="H10" s="18">
        <v>0.33484758847707963</v>
      </c>
      <c r="J10" s="18">
        <v>0.16074258350383699</v>
      </c>
      <c r="K10" s="18">
        <v>0.37625580341739678</v>
      </c>
      <c r="L10" s="18">
        <v>0.22775646996785401</v>
      </c>
      <c r="M10" s="18">
        <v>0.30119621234254718</v>
      </c>
      <c r="N10" s="18">
        <v>0.21037373433588219</v>
      </c>
      <c r="O10" s="18">
        <v>0.2464256266385666</v>
      </c>
      <c r="P10" s="18">
        <v>0.32837214674791548</v>
      </c>
      <c r="Q10" s="18">
        <v>0.21580232457252549</v>
      </c>
      <c r="R10" s="18">
        <v>0.24924089390839091</v>
      </c>
      <c r="S10" s="18">
        <v>0.32769556130884558</v>
      </c>
      <c r="T10" s="18">
        <v>0.26042782179516089</v>
      </c>
      <c r="U10" s="18">
        <v>0.37795970032761822</v>
      </c>
      <c r="W10" s="18">
        <v>0.2429610102379009</v>
      </c>
      <c r="X10" s="18">
        <v>0.29703522427623852</v>
      </c>
      <c r="Y10" s="18">
        <v>0.28095501988034333</v>
      </c>
      <c r="Z10" s="18">
        <v>0.22463164077083739</v>
      </c>
      <c r="AA10" s="18">
        <v>0.17900207378525981</v>
      </c>
      <c r="AB10" s="18">
        <v>0.25191144239238772</v>
      </c>
      <c r="AC10" s="18">
        <v>0.47881053152904413</v>
      </c>
      <c r="AD10" s="18">
        <v>0.47018893398252459</v>
      </c>
      <c r="AE10" s="18">
        <v>0.53833966515389697</v>
      </c>
      <c r="AG10" s="18">
        <v>0.26360669354452249</v>
      </c>
      <c r="AH10" s="18">
        <v>0.51680400159968931</v>
      </c>
    </row>
    <row r="11" spans="2:36" ht="19" customHeight="1" x14ac:dyDescent="0.35">
      <c r="B11" s="20" t="s">
        <v>229</v>
      </c>
      <c r="C11" s="18">
        <v>0.21347006272003491</v>
      </c>
      <c r="D11" s="18">
        <v>0.224567879400766</v>
      </c>
      <c r="E11" s="18">
        <v>0.196712501592783</v>
      </c>
      <c r="G11" s="18">
        <v>0.20956353617398479</v>
      </c>
      <c r="H11" s="18">
        <v>0.22387322133137391</v>
      </c>
      <c r="J11" s="18">
        <v>0.29165878829512898</v>
      </c>
      <c r="K11" s="18">
        <v>0.23875651141413129</v>
      </c>
      <c r="L11" s="18">
        <v>0.22431687222595401</v>
      </c>
      <c r="M11" s="18">
        <v>0.13694240987704059</v>
      </c>
      <c r="N11" s="18">
        <v>0.10518686716794109</v>
      </c>
      <c r="O11" s="18">
        <v>0.22379796268906069</v>
      </c>
      <c r="P11" s="18">
        <v>0.13450270516509941</v>
      </c>
      <c r="Q11" s="18">
        <v>0.32405462928961631</v>
      </c>
      <c r="R11" s="18">
        <v>0.26959583280842231</v>
      </c>
      <c r="S11" s="18">
        <v>0.1412262141676161</v>
      </c>
      <c r="T11" s="18">
        <v>0.23933564828967821</v>
      </c>
      <c r="U11" s="18">
        <v>8.8979850163809091E-2</v>
      </c>
      <c r="W11" s="18">
        <v>0.20921597188168761</v>
      </c>
      <c r="X11" s="18">
        <v>0.2531740221184145</v>
      </c>
      <c r="Y11" s="18">
        <v>0.192194921876811</v>
      </c>
      <c r="Z11" s="18">
        <v>0.21926761591629451</v>
      </c>
      <c r="AA11" s="18">
        <v>0.27658121975196809</v>
      </c>
      <c r="AB11" s="18">
        <v>0.1893100215602766</v>
      </c>
      <c r="AC11" s="18">
        <v>0.1643430095702095</v>
      </c>
      <c r="AD11" s="18">
        <v>0.1269981222303096</v>
      </c>
      <c r="AE11" s="18">
        <v>0.17388877603988001</v>
      </c>
      <c r="AG11" s="18">
        <v>0.216367640512061</v>
      </c>
      <c r="AH11" s="18">
        <v>0.15907130707185921</v>
      </c>
    </row>
    <row r="12" spans="2:36" ht="19" customHeight="1" x14ac:dyDescent="0.35">
      <c r="B12" s="20" t="s">
        <v>230</v>
      </c>
      <c r="C12" s="18">
        <v>0.13141881065462069</v>
      </c>
      <c r="D12" s="18">
        <v>0.13946618736336849</v>
      </c>
      <c r="E12" s="18">
        <v>0.12472845172067271</v>
      </c>
      <c r="G12" s="18">
        <v>0.13643938177965659</v>
      </c>
      <c r="H12" s="18">
        <v>0.1180489289662273</v>
      </c>
      <c r="J12" s="18">
        <v>0.18733539086392781</v>
      </c>
      <c r="K12" s="18">
        <v>7.562700848099338E-2</v>
      </c>
      <c r="L12" s="18">
        <v>0.17929033669658029</v>
      </c>
      <c r="M12" s="18">
        <v>9.4351281469920806E-2</v>
      </c>
      <c r="N12" s="18">
        <v>7.6920023411331542E-2</v>
      </c>
      <c r="O12" s="18">
        <v>0.12129028384493321</v>
      </c>
      <c r="P12" s="18">
        <v>8.6633155258423009E-2</v>
      </c>
      <c r="Q12" s="18">
        <v>0.1234129383397273</v>
      </c>
      <c r="R12" s="18">
        <v>0.16604503061237599</v>
      </c>
      <c r="S12" s="18">
        <v>0.1535658368900682</v>
      </c>
      <c r="T12" s="18">
        <v>0.13270694036527811</v>
      </c>
      <c r="U12" s="18">
        <v>0.2</v>
      </c>
      <c r="W12" s="18">
        <v>0.15021254247438329</v>
      </c>
      <c r="X12" s="18">
        <v>8.024685037677555E-2</v>
      </c>
      <c r="Y12" s="18">
        <v>0.1288558933966503</v>
      </c>
      <c r="Z12" s="18">
        <v>0.1099626297666009</v>
      </c>
      <c r="AA12" s="18">
        <v>0.23737237637136571</v>
      </c>
      <c r="AB12" s="18">
        <v>0.18956622517568689</v>
      </c>
      <c r="AC12" s="18">
        <v>0.12843886343971861</v>
      </c>
      <c r="AD12" s="18">
        <v>0</v>
      </c>
      <c r="AE12" s="18">
        <v>5.3293711202148659E-2</v>
      </c>
      <c r="AG12" s="18">
        <v>0.13510006854819229</v>
      </c>
      <c r="AH12" s="18">
        <v>3.6452873044175937E-2</v>
      </c>
    </row>
    <row r="13" spans="2:36" ht="19" customHeight="1" x14ac:dyDescent="0.35">
      <c r="B13" s="20" t="s">
        <v>75</v>
      </c>
      <c r="C13" s="18">
        <v>0.1334054757146797</v>
      </c>
      <c r="D13" s="18">
        <v>0.1473758432491496</v>
      </c>
      <c r="E13" s="18">
        <v>0.1170627056067321</v>
      </c>
      <c r="G13" s="18">
        <v>0.15490446116159751</v>
      </c>
      <c r="H13" s="18">
        <v>7.615324590113963E-2</v>
      </c>
      <c r="J13" s="18">
        <v>7.1445829053352949E-2</v>
      </c>
      <c r="K13" s="18">
        <v>0.13029373937076341</v>
      </c>
      <c r="L13" s="18">
        <v>0.13981573972148459</v>
      </c>
      <c r="M13" s="18">
        <v>0.1664902400898664</v>
      </c>
      <c r="N13" s="18">
        <v>0.28078535039411662</v>
      </c>
      <c r="O13" s="18">
        <v>5.5440092729471577E-2</v>
      </c>
      <c r="P13" s="18">
        <v>0.17590962650489911</v>
      </c>
      <c r="Q13" s="18">
        <v>0.1336032617341191</v>
      </c>
      <c r="R13" s="18">
        <v>0.16907039630543791</v>
      </c>
      <c r="S13" s="18">
        <v>4.9816826324624391E-2</v>
      </c>
      <c r="T13" s="18">
        <v>0.14090688688576761</v>
      </c>
      <c r="U13" s="18">
        <v>0</v>
      </c>
      <c r="W13" s="18">
        <v>0.15013809397281841</v>
      </c>
      <c r="X13" s="18">
        <v>0.14984221712313761</v>
      </c>
      <c r="Y13" s="18">
        <v>0.1166599354572752</v>
      </c>
      <c r="Z13" s="18">
        <v>0.1122758625068067</v>
      </c>
      <c r="AA13" s="18">
        <v>0.1369018929491079</v>
      </c>
      <c r="AB13" s="18">
        <v>5.075017566279711E-2</v>
      </c>
      <c r="AC13" s="18">
        <v>3.9289980298575292E-2</v>
      </c>
      <c r="AD13" s="18">
        <v>0.2166108411134009</v>
      </c>
      <c r="AE13" s="18">
        <v>6.0411967127390741E-2</v>
      </c>
      <c r="AG13" s="18">
        <v>0.13311459497147329</v>
      </c>
      <c r="AH13" s="18">
        <v>0.1097708858050211</v>
      </c>
    </row>
    <row r="14" spans="2:36" ht="19" customHeight="1" x14ac:dyDescent="0.35">
      <c r="B14" s="20" t="s">
        <v>66</v>
      </c>
      <c r="C14" s="18">
        <v>6.6370839927516884E-2</v>
      </c>
      <c r="D14" s="18">
        <v>6.1205809781101773E-2</v>
      </c>
      <c r="E14" s="18">
        <v>6.7876058448662027E-2</v>
      </c>
      <c r="G14" s="18">
        <v>7.9205592859177928E-2</v>
      </c>
      <c r="H14" s="18">
        <v>3.2191635227007957E-2</v>
      </c>
      <c r="J14" s="18">
        <v>0.13276570656622191</v>
      </c>
      <c r="K14" s="18">
        <v>5.5136540636662533E-2</v>
      </c>
      <c r="L14" s="18">
        <v>7.4539099319136951E-2</v>
      </c>
      <c r="M14" s="18">
        <v>5.5428625839990447E-2</v>
      </c>
      <c r="N14" s="18">
        <v>4.6797558399019439E-2</v>
      </c>
      <c r="O14" s="18">
        <v>9.6625028124252943E-2</v>
      </c>
      <c r="P14" s="18">
        <v>9.6030460118804589E-2</v>
      </c>
      <c r="Q14" s="18">
        <v>2.4682587667945462E-2</v>
      </c>
      <c r="R14" s="18">
        <v>2.285581401510996E-2</v>
      </c>
      <c r="S14" s="18">
        <v>0.1119732753717009</v>
      </c>
      <c r="T14" s="18">
        <v>0</v>
      </c>
      <c r="U14" s="18">
        <v>0</v>
      </c>
      <c r="W14" s="18">
        <v>0.1025239473792863</v>
      </c>
      <c r="X14" s="18">
        <v>7.0679815907290403E-2</v>
      </c>
      <c r="Y14" s="18">
        <v>5.0028506314986093E-2</v>
      </c>
      <c r="Z14" s="18">
        <v>2.5044225388547819E-2</v>
      </c>
      <c r="AA14" s="18">
        <v>0</v>
      </c>
      <c r="AB14" s="18">
        <v>0</v>
      </c>
      <c r="AC14" s="18">
        <v>0</v>
      </c>
      <c r="AD14" s="18">
        <v>0</v>
      </c>
      <c r="AE14" s="18">
        <v>0</v>
      </c>
      <c r="AG14" s="18">
        <v>6.8798203689956469E-2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234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78</v>
      </c>
      <c r="C9" s="18">
        <v>0.17461821827159679</v>
      </c>
      <c r="D9" s="18">
        <v>0.2131943392680947</v>
      </c>
      <c r="E9" s="18">
        <v>0.13503191214095611</v>
      </c>
      <c r="G9" s="18">
        <v>0.1606500889990562</v>
      </c>
      <c r="H9" s="18">
        <v>0.2118156269191466</v>
      </c>
      <c r="J9" s="18">
        <v>0.1339232016661753</v>
      </c>
      <c r="K9" s="18">
        <v>0.1952553014464623</v>
      </c>
      <c r="L9" s="18">
        <v>0.17686384718573309</v>
      </c>
      <c r="M9" s="18">
        <v>0.13694240987704059</v>
      </c>
      <c r="N9" s="18">
        <v>0.23742777173771601</v>
      </c>
      <c r="O9" s="18">
        <v>0.1706207952862939</v>
      </c>
      <c r="P9" s="18">
        <v>0.1754911928953824</v>
      </c>
      <c r="Q9" s="18">
        <v>7.7899548076518249E-2</v>
      </c>
      <c r="R9" s="18">
        <v>0.1672248346426066</v>
      </c>
      <c r="S9" s="18">
        <v>0.21572228593714471</v>
      </c>
      <c r="T9" s="18">
        <v>0.19469169766076541</v>
      </c>
      <c r="U9" s="18">
        <v>0.44408059934476368</v>
      </c>
      <c r="W9" s="18">
        <v>0.1530736787958768</v>
      </c>
      <c r="X9" s="18">
        <v>0.1242128360341378</v>
      </c>
      <c r="Y9" s="18">
        <v>0.21436021637380889</v>
      </c>
      <c r="Z9" s="18">
        <v>0.21933286567748131</v>
      </c>
      <c r="AA9" s="18">
        <v>0.16251972493251221</v>
      </c>
      <c r="AB9" s="18">
        <v>0.26223665673357671</v>
      </c>
      <c r="AC9" s="18">
        <v>0.3140850101360434</v>
      </c>
      <c r="AD9" s="18">
        <v>0</v>
      </c>
      <c r="AE9" s="18">
        <v>0.1455944095404734</v>
      </c>
      <c r="AG9" s="18">
        <v>0.17400417607781421</v>
      </c>
      <c r="AH9" s="18">
        <v>9.9586506685363979E-2</v>
      </c>
    </row>
    <row r="10" spans="2:36" ht="19" customHeight="1" x14ac:dyDescent="0.35">
      <c r="B10" s="20" t="s">
        <v>131</v>
      </c>
      <c r="C10" s="18">
        <v>0.37698396865222439</v>
      </c>
      <c r="D10" s="18">
        <v>0.35784113530755418</v>
      </c>
      <c r="E10" s="18">
        <v>0.39752807338332258</v>
      </c>
      <c r="G10" s="18">
        <v>0.37631252703373452</v>
      </c>
      <c r="H10" s="18">
        <v>0.37877203116071262</v>
      </c>
      <c r="J10" s="18">
        <v>0.30773243433979719</v>
      </c>
      <c r="K10" s="18">
        <v>0.4541539414067608</v>
      </c>
      <c r="L10" s="18">
        <v>0.41473615249124968</v>
      </c>
      <c r="M10" s="18">
        <v>0.39884105270610071</v>
      </c>
      <c r="N10" s="18">
        <v>0.3469035027506836</v>
      </c>
      <c r="O10" s="18">
        <v>0.52728495776472495</v>
      </c>
      <c r="P10" s="18">
        <v>0.33199593753154061</v>
      </c>
      <c r="Q10" s="18">
        <v>0.41689174521162081</v>
      </c>
      <c r="R10" s="18">
        <v>0.27091690389327028</v>
      </c>
      <c r="S10" s="18">
        <v>0.17412972441877739</v>
      </c>
      <c r="T10" s="18">
        <v>0.29235882679851077</v>
      </c>
      <c r="U10" s="18">
        <v>0.37795970032761822</v>
      </c>
      <c r="W10" s="18">
        <v>0.32755640232901673</v>
      </c>
      <c r="X10" s="18">
        <v>0.43340581031969427</v>
      </c>
      <c r="Y10" s="18">
        <v>0.45969245281339538</v>
      </c>
      <c r="Z10" s="18">
        <v>0.41588468065719231</v>
      </c>
      <c r="AA10" s="18">
        <v>0.31324316561779059</v>
      </c>
      <c r="AB10" s="18">
        <v>0.20513133173851189</v>
      </c>
      <c r="AC10" s="18">
        <v>0.34263573340135861</v>
      </c>
      <c r="AD10" s="18">
        <v>0.53357779927632976</v>
      </c>
      <c r="AE10" s="18">
        <v>0.53836709813326888</v>
      </c>
      <c r="AG10" s="18">
        <v>0.37241985422366042</v>
      </c>
      <c r="AH10" s="18">
        <v>0.53685367741025092</v>
      </c>
    </row>
    <row r="11" spans="2:36" ht="19" customHeight="1" x14ac:dyDescent="0.35">
      <c r="B11" s="20" t="s">
        <v>229</v>
      </c>
      <c r="C11" s="18">
        <v>0.184385681117439</v>
      </c>
      <c r="D11" s="18">
        <v>0.19282013959876981</v>
      </c>
      <c r="E11" s="18">
        <v>0.1736674834695468</v>
      </c>
      <c r="G11" s="18">
        <v>0.17865883386031869</v>
      </c>
      <c r="H11" s="18">
        <v>0.19963639032328659</v>
      </c>
      <c r="J11" s="18">
        <v>0.22136712180823059</v>
      </c>
      <c r="K11" s="18">
        <v>0.11710173897668889</v>
      </c>
      <c r="L11" s="18">
        <v>0.13444537381490179</v>
      </c>
      <c r="M11" s="18">
        <v>0.17015871286705589</v>
      </c>
      <c r="N11" s="18">
        <v>0.19449312012095341</v>
      </c>
      <c r="O11" s="18">
        <v>0.12739986513304419</v>
      </c>
      <c r="P11" s="18">
        <v>0.2154328674140869</v>
      </c>
      <c r="Q11" s="18">
        <v>0.2810263941405296</v>
      </c>
      <c r="R11" s="18">
        <v>0.27142009829559771</v>
      </c>
      <c r="S11" s="18">
        <v>0.20338266321469259</v>
      </c>
      <c r="T11" s="18">
        <v>0.20740464328632841</v>
      </c>
      <c r="U11" s="18">
        <v>8.8979850163809091E-2</v>
      </c>
      <c r="W11" s="18">
        <v>0.19006846305459391</v>
      </c>
      <c r="X11" s="18">
        <v>0.15853580708038689</v>
      </c>
      <c r="Y11" s="18">
        <v>0.185926222347332</v>
      </c>
      <c r="Z11" s="18">
        <v>0.1872789386905836</v>
      </c>
      <c r="AA11" s="18">
        <v>0.23051899801374359</v>
      </c>
      <c r="AB11" s="18">
        <v>0.1893100215602766</v>
      </c>
      <c r="AC11" s="18">
        <v>0.19579263691028789</v>
      </c>
      <c r="AD11" s="18">
        <v>0.12281323737995981</v>
      </c>
      <c r="AE11" s="18">
        <v>0.20233281399671799</v>
      </c>
      <c r="AG11" s="18">
        <v>0.18565989403404901</v>
      </c>
      <c r="AH11" s="18">
        <v>0.17720458985947041</v>
      </c>
    </row>
    <row r="12" spans="2:36" ht="19" customHeight="1" x14ac:dyDescent="0.35">
      <c r="B12" s="20" t="s">
        <v>230</v>
      </c>
      <c r="C12" s="18">
        <v>0.123926006949789</v>
      </c>
      <c r="D12" s="18">
        <v>0.11958660448125839</v>
      </c>
      <c r="E12" s="18">
        <v>0.13074851829784689</v>
      </c>
      <c r="G12" s="18">
        <v>0.1225737308234007</v>
      </c>
      <c r="H12" s="18">
        <v>0.1275271454198115</v>
      </c>
      <c r="J12" s="18">
        <v>9.1885788224309276E-2</v>
      </c>
      <c r="K12" s="18">
        <v>0.10319527879932459</v>
      </c>
      <c r="L12" s="18">
        <v>0.1117687794310805</v>
      </c>
      <c r="M12" s="18">
        <v>0.1942045530098617</v>
      </c>
      <c r="N12" s="18">
        <v>3.3985371794569022E-2</v>
      </c>
      <c r="O12" s="18">
        <v>0.12129028384493321</v>
      </c>
      <c r="P12" s="18">
        <v>0.1278933601574031</v>
      </c>
      <c r="Q12" s="18">
        <v>9.6692925246865735E-2</v>
      </c>
      <c r="R12" s="18">
        <v>0.1181768513122905</v>
      </c>
      <c r="S12" s="18">
        <v>0.21572228593714471</v>
      </c>
      <c r="T12" s="18">
        <v>0.2044782570050924</v>
      </c>
      <c r="U12" s="18">
        <v>8.8979850163809091E-2</v>
      </c>
      <c r="W12" s="18">
        <v>0.13224852137165499</v>
      </c>
      <c r="X12" s="18">
        <v>0.1242686652791281</v>
      </c>
      <c r="Y12" s="18">
        <v>8.577546093753706E-2</v>
      </c>
      <c r="Z12" s="18">
        <v>9.7686227753051025E-2</v>
      </c>
      <c r="AA12" s="18">
        <v>0.1888055363373462</v>
      </c>
      <c r="AB12" s="18">
        <v>0.2925718143048377</v>
      </c>
      <c r="AC12" s="18">
        <v>8.798355193048181E-2</v>
      </c>
      <c r="AD12" s="18">
        <v>0.1269981222303096</v>
      </c>
      <c r="AE12" s="18">
        <v>5.3293711202148659E-2</v>
      </c>
      <c r="AG12" s="18">
        <v>0.12609460691810051</v>
      </c>
      <c r="AH12" s="18">
        <v>7.6584340239893689E-2</v>
      </c>
    </row>
    <row r="13" spans="2:36" ht="19" customHeight="1" x14ac:dyDescent="0.35">
      <c r="B13" s="20" t="s">
        <v>75</v>
      </c>
      <c r="C13" s="18">
        <v>7.9576781329482954E-2</v>
      </c>
      <c r="D13" s="18">
        <v>6.6819828973264578E-2</v>
      </c>
      <c r="E13" s="18">
        <v>8.9657854700367107E-2</v>
      </c>
      <c r="G13" s="18">
        <v>8.7234164617624926E-2</v>
      </c>
      <c r="H13" s="18">
        <v>5.9185015919645173E-2</v>
      </c>
      <c r="J13" s="18">
        <v>9.1885788224309289E-2</v>
      </c>
      <c r="K13" s="18">
        <v>0.13029373937076341</v>
      </c>
      <c r="L13" s="18">
        <v>7.3611663650623368E-2</v>
      </c>
      <c r="M13" s="18">
        <v>4.9926635769970418E-2</v>
      </c>
      <c r="N13" s="18">
        <v>4.6797558399019439E-2</v>
      </c>
      <c r="O13" s="18">
        <v>3.0774837008791269E-2</v>
      </c>
      <c r="P13" s="18">
        <v>8.5166335255717346E-2</v>
      </c>
      <c r="Q13" s="18">
        <v>0.1028067996565197</v>
      </c>
      <c r="R13" s="18">
        <v>9.4450422313742968E-2</v>
      </c>
      <c r="S13" s="18">
        <v>0.1412262141676161</v>
      </c>
      <c r="T13" s="18">
        <v>6.9135570245953223E-2</v>
      </c>
      <c r="U13" s="18">
        <v>0</v>
      </c>
      <c r="W13" s="18">
        <v>8.9643555415267043E-2</v>
      </c>
      <c r="X13" s="18">
        <v>0.1017082800582972</v>
      </c>
      <c r="Y13" s="18">
        <v>4.073545854129175E-2</v>
      </c>
      <c r="Z13" s="18">
        <v>5.4773061833144038E-2</v>
      </c>
      <c r="AA13" s="18">
        <v>0.10491257509860751</v>
      </c>
      <c r="AB13" s="18">
        <v>5.075017566279711E-2</v>
      </c>
      <c r="AC13" s="18">
        <v>5.950306762182829E-2</v>
      </c>
      <c r="AD13" s="18">
        <v>0.2166108411134009</v>
      </c>
      <c r="AE13" s="18">
        <v>6.0411967127390741E-2</v>
      </c>
      <c r="AG13" s="18">
        <v>7.9099132308387235E-2</v>
      </c>
      <c r="AH13" s="18">
        <v>0.1097708858050211</v>
      </c>
    </row>
    <row r="14" spans="2:36" ht="19" customHeight="1" x14ac:dyDescent="0.35">
      <c r="B14" s="20" t="s">
        <v>66</v>
      </c>
      <c r="C14" s="18">
        <v>6.0509343679467857E-2</v>
      </c>
      <c r="D14" s="18">
        <v>4.9737952371058353E-2</v>
      </c>
      <c r="E14" s="18">
        <v>7.3366158007960453E-2</v>
      </c>
      <c r="G14" s="18">
        <v>7.4570654665865183E-2</v>
      </c>
      <c r="H14" s="18">
        <v>2.3063790257397389E-2</v>
      </c>
      <c r="J14" s="18">
        <v>0.15320566573717831</v>
      </c>
      <c r="K14" s="18">
        <v>0</v>
      </c>
      <c r="L14" s="18">
        <v>8.857418342641131E-2</v>
      </c>
      <c r="M14" s="18">
        <v>4.9926635769970418E-2</v>
      </c>
      <c r="N14" s="18">
        <v>0.14039267519705831</v>
      </c>
      <c r="O14" s="18">
        <v>2.262926096221202E-2</v>
      </c>
      <c r="P14" s="18">
        <v>6.4020306745869726E-2</v>
      </c>
      <c r="Q14" s="18">
        <v>2.4682587667945462E-2</v>
      </c>
      <c r="R14" s="18">
        <v>7.781088954249174E-2</v>
      </c>
      <c r="S14" s="18">
        <v>4.9816826324624391E-2</v>
      </c>
      <c r="T14" s="18">
        <v>3.1931005003349867E-2</v>
      </c>
      <c r="U14" s="18">
        <v>0</v>
      </c>
      <c r="W14" s="18">
        <v>0.10740937903359039</v>
      </c>
      <c r="X14" s="18">
        <v>5.7868601228355923E-2</v>
      </c>
      <c r="Y14" s="18">
        <v>1.351018898663498E-2</v>
      </c>
      <c r="Z14" s="18">
        <v>2.5044225388547819E-2</v>
      </c>
      <c r="AA14" s="18">
        <v>0</v>
      </c>
      <c r="AB14" s="18">
        <v>0</v>
      </c>
      <c r="AC14" s="18">
        <v>0</v>
      </c>
      <c r="AD14" s="18">
        <v>0</v>
      </c>
      <c r="AE14" s="18">
        <v>0</v>
      </c>
      <c r="AG14" s="18">
        <v>6.2722336437988746E-2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235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78</v>
      </c>
      <c r="C9" s="18">
        <v>0.19080197432696011</v>
      </c>
      <c r="D9" s="18">
        <v>0.1813098844729413</v>
      </c>
      <c r="E9" s="18">
        <v>0.20440077736693349</v>
      </c>
      <c r="G9" s="18">
        <v>0.16806344094831821</v>
      </c>
      <c r="H9" s="18">
        <v>0.25135514516523788</v>
      </c>
      <c r="J9" s="18">
        <v>0.1341092486581435</v>
      </c>
      <c r="K9" s="18">
        <v>0.27496553364131671</v>
      </c>
      <c r="L9" s="18">
        <v>0.1319324578087252</v>
      </c>
      <c r="M9" s="18">
        <v>0.29772991882688671</v>
      </c>
      <c r="N9" s="18">
        <v>0.2842253301367354</v>
      </c>
      <c r="O9" s="18">
        <v>0.12129028384493321</v>
      </c>
      <c r="P9" s="18">
        <v>0.20311949310886149</v>
      </c>
      <c r="Q9" s="18">
        <v>0.22576798405486129</v>
      </c>
      <c r="R9" s="18">
        <v>0.19192621032054791</v>
      </c>
      <c r="S9" s="18">
        <v>0.1078611429685724</v>
      </c>
      <c r="T9" s="18">
        <v>0.2292584490579764</v>
      </c>
      <c r="U9" s="18">
        <v>0.11102014983619091</v>
      </c>
      <c r="W9" s="18">
        <v>0.1801160726519814</v>
      </c>
      <c r="X9" s="18">
        <v>0.18692842112577379</v>
      </c>
      <c r="Y9" s="18">
        <v>0.18345604932362239</v>
      </c>
      <c r="Z9" s="18">
        <v>0.26945355522900982</v>
      </c>
      <c r="AA9" s="18">
        <v>8.4979343498599869E-2</v>
      </c>
      <c r="AB9" s="18">
        <v>0.15923106760442579</v>
      </c>
      <c r="AC9" s="18">
        <v>0.23445831759756869</v>
      </c>
      <c r="AD9" s="18">
        <v>0.2166108411134009</v>
      </c>
      <c r="AE9" s="18">
        <v>0.2344504146247022</v>
      </c>
      <c r="AG9" s="18">
        <v>0.18679134137670331</v>
      </c>
      <c r="AH9" s="18">
        <v>0.2288131008866609</v>
      </c>
    </row>
    <row r="10" spans="2:36" ht="19" customHeight="1" x14ac:dyDescent="0.35">
      <c r="B10" s="20" t="s">
        <v>131</v>
      </c>
      <c r="C10" s="18">
        <v>0.29046523896187798</v>
      </c>
      <c r="D10" s="18">
        <v>0.29267945197671819</v>
      </c>
      <c r="E10" s="18">
        <v>0.29282149568958998</v>
      </c>
      <c r="G10" s="18">
        <v>0.27369501996194051</v>
      </c>
      <c r="H10" s="18">
        <v>0.33512466880234348</v>
      </c>
      <c r="J10" s="18">
        <v>0.25938189747680818</v>
      </c>
      <c r="K10" s="18">
        <v>0.25014091233695501</v>
      </c>
      <c r="L10" s="18">
        <v>0.32704159321928289</v>
      </c>
      <c r="M10" s="18">
        <v>0.13065896409203989</v>
      </c>
      <c r="N10" s="18">
        <v>0.34139420267110893</v>
      </c>
      <c r="O10" s="18">
        <v>0.41844076706425021</v>
      </c>
      <c r="P10" s="18">
        <v>0.28926630316015078</v>
      </c>
      <c r="Q10" s="18">
        <v>0.1768545626603561</v>
      </c>
      <c r="R10" s="18">
        <v>0.27529061010175931</v>
      </c>
      <c r="S10" s="18">
        <v>0.46480964307333328</v>
      </c>
      <c r="T10" s="18">
        <v>0.2818137737715351</v>
      </c>
      <c r="U10" s="18">
        <v>0.40000000000000008</v>
      </c>
      <c r="W10" s="18">
        <v>0.24449327919209141</v>
      </c>
      <c r="X10" s="18">
        <v>0.31198677824682458</v>
      </c>
      <c r="Y10" s="18">
        <v>0.3132041581168637</v>
      </c>
      <c r="Z10" s="18">
        <v>0.35399089989773103</v>
      </c>
      <c r="AA10" s="18">
        <v>0.38508004060603651</v>
      </c>
      <c r="AB10" s="18">
        <v>0.30266161805518482</v>
      </c>
      <c r="AC10" s="18">
        <v>0.37513209268276099</v>
      </c>
      <c r="AD10" s="18">
        <v>0.31696695816292891</v>
      </c>
      <c r="AE10" s="18">
        <v>0.28777155880622268</v>
      </c>
      <c r="AG10" s="18">
        <v>0.29192176597793529</v>
      </c>
      <c r="AH10" s="18">
        <v>0.29699731892750042</v>
      </c>
    </row>
    <row r="11" spans="2:36" ht="19" customHeight="1" x14ac:dyDescent="0.35">
      <c r="B11" s="20" t="s">
        <v>229</v>
      </c>
      <c r="C11" s="18">
        <v>0.19536327734550929</v>
      </c>
      <c r="D11" s="18">
        <v>0.21110287841551301</v>
      </c>
      <c r="E11" s="18">
        <v>0.17319676666872699</v>
      </c>
      <c r="G11" s="18">
        <v>0.21326341058161249</v>
      </c>
      <c r="H11" s="18">
        <v>0.14769486321235339</v>
      </c>
      <c r="J11" s="18">
        <v>0.25149797182365108</v>
      </c>
      <c r="K11" s="18">
        <v>0.1095541267557959</v>
      </c>
      <c r="L11" s="18">
        <v>0.22678641219326809</v>
      </c>
      <c r="M11" s="18">
        <v>0.19603950849422061</v>
      </c>
      <c r="N11" s="18">
        <v>0.14039267519705831</v>
      </c>
      <c r="O11" s="18">
        <v>0.16021069690030379</v>
      </c>
      <c r="P11" s="18">
        <v>0.20909523957508769</v>
      </c>
      <c r="Q11" s="18">
        <v>0.2647237944713895</v>
      </c>
      <c r="R11" s="18">
        <v>0.1961556628469579</v>
      </c>
      <c r="S11" s="18">
        <v>4.5704693921495863E-2</v>
      </c>
      <c r="T11" s="18">
        <v>0.1675643316498639</v>
      </c>
      <c r="U11" s="18">
        <v>0.28897985016380912</v>
      </c>
      <c r="W11" s="18">
        <v>0.18696049799285419</v>
      </c>
      <c r="X11" s="18">
        <v>0.2171079079013247</v>
      </c>
      <c r="Y11" s="18">
        <v>0.1898487181389088</v>
      </c>
      <c r="Z11" s="18">
        <v>0.20724621623130329</v>
      </c>
      <c r="AA11" s="18">
        <v>0.26821182230991042</v>
      </c>
      <c r="AB11" s="18">
        <v>0.18533995655135521</v>
      </c>
      <c r="AC11" s="18">
        <v>0.16563770621953369</v>
      </c>
      <c r="AD11" s="18">
        <v>0.24981135961026929</v>
      </c>
      <c r="AE11" s="18">
        <v>0.1000718959526829</v>
      </c>
      <c r="AG11" s="18">
        <v>0.19795918564987999</v>
      </c>
      <c r="AH11" s="18">
        <v>0.1473896378857571</v>
      </c>
    </row>
    <row r="12" spans="2:36" ht="19" customHeight="1" x14ac:dyDescent="0.35">
      <c r="B12" s="20" t="s">
        <v>230</v>
      </c>
      <c r="C12" s="18">
        <v>0.13599861417280981</v>
      </c>
      <c r="D12" s="18">
        <v>0.13525100941507151</v>
      </c>
      <c r="E12" s="18">
        <v>0.13590157065632399</v>
      </c>
      <c r="G12" s="18">
        <v>0.13434146673736749</v>
      </c>
      <c r="H12" s="18">
        <v>0.14041163105879789</v>
      </c>
      <c r="J12" s="18">
        <v>0.12529641148062409</v>
      </c>
      <c r="K12" s="18">
        <v>0.18998331346817951</v>
      </c>
      <c r="L12" s="18">
        <v>0.13358895758460171</v>
      </c>
      <c r="M12" s="18">
        <v>0.15915473272701591</v>
      </c>
      <c r="N12" s="18">
        <v>9.3595116798038877E-2</v>
      </c>
      <c r="O12" s="18">
        <v>0.22809847978693981</v>
      </c>
      <c r="P12" s="18">
        <v>9.720695610415199E-2</v>
      </c>
      <c r="Q12" s="18">
        <v>5.5479049745544871E-2</v>
      </c>
      <c r="R12" s="18">
        <v>8.6555315332008206E-2</v>
      </c>
      <c r="S12" s="18">
        <v>0.28199086738734969</v>
      </c>
      <c r="T12" s="18">
        <v>0.17254725200174259</v>
      </c>
      <c r="U12" s="18">
        <v>0</v>
      </c>
      <c r="W12" s="18">
        <v>0.14357271295521959</v>
      </c>
      <c r="X12" s="18">
        <v>8.6154667342614982E-2</v>
      </c>
      <c r="Y12" s="18">
        <v>0.1838766150634851</v>
      </c>
      <c r="Z12" s="18">
        <v>9.2527314546241246E-2</v>
      </c>
      <c r="AA12" s="18">
        <v>0.1888055363373462</v>
      </c>
      <c r="AB12" s="18">
        <v>5.075017566279711E-2</v>
      </c>
      <c r="AC12" s="18">
        <v>0.22477188350013649</v>
      </c>
      <c r="AD12" s="18">
        <v>0</v>
      </c>
      <c r="AE12" s="18">
        <v>0.15681030040892749</v>
      </c>
      <c r="AG12" s="18">
        <v>0.13766201935695371</v>
      </c>
      <c r="AH12" s="18">
        <v>0.1072581706900394</v>
      </c>
    </row>
    <row r="13" spans="2:36" ht="19" customHeight="1" x14ac:dyDescent="0.35">
      <c r="B13" s="20" t="s">
        <v>75</v>
      </c>
      <c r="C13" s="18">
        <v>0.12997169711215051</v>
      </c>
      <c r="D13" s="18">
        <v>0.13821325119711761</v>
      </c>
      <c r="E13" s="18">
        <v>0.12304368612275191</v>
      </c>
      <c r="G13" s="18">
        <v>0.14699807837181961</v>
      </c>
      <c r="H13" s="18">
        <v>8.4630102031845136E-2</v>
      </c>
      <c r="J13" s="18">
        <v>0.11738872316550759</v>
      </c>
      <c r="K13" s="18">
        <v>0.14778784347942159</v>
      </c>
      <c r="L13" s="18">
        <v>0.1177501682820177</v>
      </c>
      <c r="M13" s="18">
        <v>0.122065594389916</v>
      </c>
      <c r="N13" s="18">
        <v>0.14039267519705831</v>
      </c>
      <c r="O13" s="18">
        <v>2.4665255720680311E-2</v>
      </c>
      <c r="P13" s="18">
        <v>0.12128662461941089</v>
      </c>
      <c r="Q13" s="18">
        <v>0.20312684606401141</v>
      </c>
      <c r="R13" s="18">
        <v>0.20889802887448919</v>
      </c>
      <c r="S13" s="18">
        <v>4.9816826324624391E-2</v>
      </c>
      <c r="T13" s="18">
        <v>0.14881619351888209</v>
      </c>
      <c r="U13" s="18">
        <v>0.2</v>
      </c>
      <c r="W13" s="18">
        <v>0.14963193669566449</v>
      </c>
      <c r="X13" s="18">
        <v>0.1278767843056304</v>
      </c>
      <c r="Y13" s="18">
        <v>0.116104270370485</v>
      </c>
      <c r="Z13" s="18">
        <v>5.1737788707167033E-2</v>
      </c>
      <c r="AA13" s="18">
        <v>7.2923257248107096E-2</v>
      </c>
      <c r="AB13" s="18">
        <v>0.30201718212623702</v>
      </c>
      <c r="AC13" s="18">
        <v>0</v>
      </c>
      <c r="AD13" s="18">
        <v>0.2166108411134009</v>
      </c>
      <c r="AE13" s="18">
        <v>0.22089583020746431</v>
      </c>
      <c r="AG13" s="18">
        <v>0.12616724335925891</v>
      </c>
      <c r="AH13" s="18">
        <v>0.21954177161004229</v>
      </c>
    </row>
    <row r="14" spans="2:36" ht="19" customHeight="1" x14ac:dyDescent="0.35">
      <c r="B14" s="20" t="s">
        <v>66</v>
      </c>
      <c r="C14" s="18">
        <v>5.7399198080692271E-2</v>
      </c>
      <c r="D14" s="18">
        <v>4.1443524522638338E-2</v>
      </c>
      <c r="E14" s="18">
        <v>7.0635703495673566E-2</v>
      </c>
      <c r="G14" s="18">
        <v>6.3638583398941698E-2</v>
      </c>
      <c r="H14" s="18">
        <v>4.0783589729422018E-2</v>
      </c>
      <c r="J14" s="18">
        <v>0.1123257473952656</v>
      </c>
      <c r="K14" s="18">
        <v>2.756827031833127E-2</v>
      </c>
      <c r="L14" s="18">
        <v>6.2900410912104007E-2</v>
      </c>
      <c r="M14" s="18">
        <v>9.435128146992082E-2</v>
      </c>
      <c r="N14" s="18">
        <v>0</v>
      </c>
      <c r="O14" s="18">
        <v>4.7294516682892328E-2</v>
      </c>
      <c r="P14" s="18">
        <v>8.0025383432337158E-2</v>
      </c>
      <c r="Q14" s="18">
        <v>7.4047763003836378E-2</v>
      </c>
      <c r="R14" s="18">
        <v>4.1174172524237232E-2</v>
      </c>
      <c r="S14" s="18">
        <v>4.9816826324624391E-2</v>
      </c>
      <c r="T14" s="18">
        <v>0</v>
      </c>
      <c r="U14" s="18">
        <v>0</v>
      </c>
      <c r="W14" s="18">
        <v>9.5225500512189046E-2</v>
      </c>
      <c r="X14" s="18">
        <v>6.9945441077831669E-2</v>
      </c>
      <c r="Y14" s="18">
        <v>1.351018898663498E-2</v>
      </c>
      <c r="Z14" s="18">
        <v>2.5044225388547819E-2</v>
      </c>
      <c r="AA14" s="18">
        <v>0</v>
      </c>
      <c r="AB14" s="18">
        <v>0</v>
      </c>
      <c r="AC14" s="18">
        <v>0</v>
      </c>
      <c r="AD14" s="18">
        <v>0</v>
      </c>
      <c r="AE14" s="18">
        <v>0</v>
      </c>
      <c r="AG14" s="18">
        <v>5.9498444279268703E-2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J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236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32.15" customHeight="1" x14ac:dyDescent="0.35">
      <c r="B9" s="20" t="s">
        <v>237</v>
      </c>
      <c r="C9" s="18">
        <v>0.1524351215680497</v>
      </c>
      <c r="D9" s="18">
        <v>0.123473618186255</v>
      </c>
      <c r="E9" s="18">
        <v>0.1836698630862699</v>
      </c>
      <c r="G9" s="18">
        <v>0.15028219270518561</v>
      </c>
      <c r="H9" s="18">
        <v>0.15816841434752679</v>
      </c>
      <c r="J9" s="18">
        <v>0.21940379546379971</v>
      </c>
      <c r="K9" s="18">
        <v>0.14214345530624009</v>
      </c>
      <c r="L9" s="18">
        <v>0.13023351154816751</v>
      </c>
      <c r="M9" s="18">
        <v>0.23292646756979149</v>
      </c>
      <c r="N9" s="18">
        <v>4.6797558399019439E-2</v>
      </c>
      <c r="O9" s="18">
        <v>0.17469438181593649</v>
      </c>
      <c r="P9" s="18">
        <v>0.1239289043193704</v>
      </c>
      <c r="Q9" s="18">
        <v>0.14968522174338261</v>
      </c>
      <c r="R9" s="18">
        <v>8.9747416950025416E-2</v>
      </c>
      <c r="S9" s="18">
        <v>0.1535658368900682</v>
      </c>
      <c r="T9" s="18">
        <v>0.22849681679181111</v>
      </c>
      <c r="U9" s="18">
        <v>0.17795970032761821</v>
      </c>
      <c r="W9" s="18">
        <v>0.13027839638047201</v>
      </c>
      <c r="X9" s="18">
        <v>0.15246453174406249</v>
      </c>
      <c r="Y9" s="18">
        <v>0.18020707020450549</v>
      </c>
      <c r="Z9" s="18">
        <v>0.13490779840474371</v>
      </c>
      <c r="AA9" s="18">
        <v>0.21527124545827289</v>
      </c>
      <c r="AB9" s="18">
        <v>0.16073630540798239</v>
      </c>
      <c r="AC9" s="18">
        <v>0.30568718169343151</v>
      </c>
      <c r="AD9" s="18">
        <v>0.130764855489164</v>
      </c>
      <c r="AE9" s="18">
        <v>0</v>
      </c>
      <c r="AG9" s="18">
        <v>0.15495283463958301</v>
      </c>
      <c r="AH9" s="18">
        <v>4.1321756702035008E-2</v>
      </c>
    </row>
    <row r="10" spans="2:36" ht="32.15" customHeight="1" x14ac:dyDescent="0.35">
      <c r="B10" s="20" t="s">
        <v>238</v>
      </c>
      <c r="C10" s="18">
        <v>0.10559556086305</v>
      </c>
      <c r="D10" s="18">
        <v>0.12402223492357591</v>
      </c>
      <c r="E10" s="18">
        <v>8.2576630882142538E-2</v>
      </c>
      <c r="G10" s="18">
        <v>9.3441563796141214E-2</v>
      </c>
      <c r="H10" s="18">
        <v>0.13796189903030129</v>
      </c>
      <c r="J10" s="18">
        <v>8.8139259350530644E-2</v>
      </c>
      <c r="K10" s="18">
        <v>0.1004498448098219</v>
      </c>
      <c r="L10" s="18">
        <v>0.13911829028180089</v>
      </c>
      <c r="M10" s="18">
        <v>9.0684246884259703E-2</v>
      </c>
      <c r="N10" s="18">
        <v>7.6920023411331542E-2</v>
      </c>
      <c r="O10" s="18">
        <v>5.5440092729471577E-2</v>
      </c>
      <c r="P10" s="18">
        <v>6.2281769574467009E-2</v>
      </c>
      <c r="Q10" s="18">
        <v>9.6692925246865735E-2</v>
      </c>
      <c r="R10" s="18">
        <v>0.12940949966134191</v>
      </c>
      <c r="S10" s="18">
        <v>0.17001759201564889</v>
      </c>
      <c r="T10" s="18">
        <v>0.24478642243683069</v>
      </c>
      <c r="U10" s="18">
        <v>0</v>
      </c>
      <c r="W10" s="18">
        <v>6.6324047720637699E-2</v>
      </c>
      <c r="X10" s="18">
        <v>9.7215603444551144E-2</v>
      </c>
      <c r="Y10" s="18">
        <v>0.13324083551644819</v>
      </c>
      <c r="Z10" s="18">
        <v>0.18744902892220891</v>
      </c>
      <c r="AA10" s="18">
        <v>9.7476852547578249E-2</v>
      </c>
      <c r="AB10" s="18">
        <v>0.20116126672959059</v>
      </c>
      <c r="AC10" s="18">
        <v>8.798355193048181E-2</v>
      </c>
      <c r="AD10" s="18">
        <v>0</v>
      </c>
      <c r="AE10" s="18">
        <v>0.2422216122390603</v>
      </c>
      <c r="AG10" s="18">
        <v>0.1004172644738455</v>
      </c>
      <c r="AH10" s="18">
        <v>0.16567946724547281</v>
      </c>
    </row>
    <row r="11" spans="2:36" ht="19" customHeight="1" x14ac:dyDescent="0.35">
      <c r="B11" s="20" t="s">
        <v>239</v>
      </c>
      <c r="C11" s="18">
        <v>0.1245170678093641</v>
      </c>
      <c r="D11" s="18">
        <v>0.12989019557032641</v>
      </c>
      <c r="E11" s="18">
        <v>0.1170695666896942</v>
      </c>
      <c r="G11" s="18">
        <v>9.1395275958361819E-2</v>
      </c>
      <c r="H11" s="18">
        <v>0.21272106439198829</v>
      </c>
      <c r="J11" s="18">
        <v>2.5502934941198312E-2</v>
      </c>
      <c r="K11" s="18">
        <v>0.15858274918215709</v>
      </c>
      <c r="L11" s="18">
        <v>0.13796987719505791</v>
      </c>
      <c r="M11" s="18">
        <v>9.0482067622730866E-2</v>
      </c>
      <c r="N11" s="18">
        <v>0.29581708050663758</v>
      </c>
      <c r="O11" s="18">
        <v>0.26230205968088299</v>
      </c>
      <c r="P11" s="18">
        <v>7.0628078571955577E-2</v>
      </c>
      <c r="Q11" s="18">
        <v>0.14379601124578459</v>
      </c>
      <c r="R11" s="18">
        <v>0.11562741059097691</v>
      </c>
      <c r="S11" s="18">
        <v>0.20338266321469259</v>
      </c>
      <c r="T11" s="18">
        <v>3.1931005003349867E-2</v>
      </c>
      <c r="U11" s="18">
        <v>0</v>
      </c>
      <c r="W11" s="18">
        <v>0.1031867653403265</v>
      </c>
      <c r="X11" s="18">
        <v>9.1232772789402339E-2</v>
      </c>
      <c r="Y11" s="18">
        <v>0.1417603558069972</v>
      </c>
      <c r="Z11" s="18">
        <v>0.20129928588959331</v>
      </c>
      <c r="AA11" s="18">
        <v>0.22272910493532311</v>
      </c>
      <c r="AB11" s="18">
        <v>5.6225478475275023E-2</v>
      </c>
      <c r="AC11" s="18">
        <v>0.23329298638690729</v>
      </c>
      <c r="AD11" s="18">
        <v>0.18620210267376491</v>
      </c>
      <c r="AE11" s="18">
        <v>6.0411967127390741E-2</v>
      </c>
      <c r="AG11" s="18">
        <v>0.12597958789926081</v>
      </c>
      <c r="AH11" s="18">
        <v>0.1001617099548434</v>
      </c>
    </row>
    <row r="12" spans="2:36" ht="32.15" customHeight="1" x14ac:dyDescent="0.35">
      <c r="B12" s="20" t="s">
        <v>240</v>
      </c>
      <c r="C12" s="18">
        <v>5.9770764029888387E-2</v>
      </c>
      <c r="D12" s="18">
        <v>4.6938158620707937E-2</v>
      </c>
      <c r="E12" s="18">
        <v>7.4884567239278069E-2</v>
      </c>
      <c r="G12" s="18">
        <v>5.1860909752290851E-2</v>
      </c>
      <c r="H12" s="18">
        <v>8.0834864752722863E-2</v>
      </c>
      <c r="J12" s="18">
        <v>4.0879918341912659E-2</v>
      </c>
      <c r="K12" s="18">
        <v>2.756827031833127E-2</v>
      </c>
      <c r="L12" s="18">
        <v>8.7561529206140076E-2</v>
      </c>
      <c r="M12" s="18">
        <v>7.0305441327115067E-2</v>
      </c>
      <c r="N12" s="18">
        <v>0.10518686716794109</v>
      </c>
      <c r="O12" s="18">
        <v>2.262926096221202E-2</v>
      </c>
      <c r="P12" s="18">
        <v>6.79847625839025E-2</v>
      </c>
      <c r="Q12" s="18">
        <v>3.079646207759941E-2</v>
      </c>
      <c r="R12" s="18">
        <v>8.8400876994839506E-2</v>
      </c>
      <c r="S12" s="18">
        <v>0</v>
      </c>
      <c r="T12" s="18">
        <v>0.1010665752493031</v>
      </c>
      <c r="U12" s="18">
        <v>0</v>
      </c>
      <c r="W12" s="18">
        <v>5.4880130374211279E-2</v>
      </c>
      <c r="X12" s="18">
        <v>4.0493715509540743E-2</v>
      </c>
      <c r="Y12" s="18">
        <v>8.4056827141544332E-2</v>
      </c>
      <c r="Z12" s="18">
        <v>0.13262865783285699</v>
      </c>
      <c r="AA12" s="18">
        <v>3.1989317850500389E-2</v>
      </c>
      <c r="AB12" s="18">
        <v>5.075017566279711E-2</v>
      </c>
      <c r="AC12" s="18">
        <v>0</v>
      </c>
      <c r="AD12" s="18">
        <v>0</v>
      </c>
      <c r="AE12" s="18">
        <v>6.0411967127390741E-2</v>
      </c>
      <c r="AG12" s="18">
        <v>6.0681382042512749E-2</v>
      </c>
      <c r="AH12" s="18">
        <v>4.1321756702035008E-2</v>
      </c>
    </row>
    <row r="13" spans="2:36" ht="32.15" customHeight="1" x14ac:dyDescent="0.35">
      <c r="B13" s="20" t="s">
        <v>241</v>
      </c>
      <c r="C13" s="18">
        <v>0.112933981616409</v>
      </c>
      <c r="D13" s="18">
        <v>9.7428099200807389E-2</v>
      </c>
      <c r="E13" s="18">
        <v>0.1318681914547718</v>
      </c>
      <c r="G13" s="18">
        <v>0.1054530145390102</v>
      </c>
      <c r="H13" s="18">
        <v>0.13285594711567739</v>
      </c>
      <c r="J13" s="18">
        <v>6.3008418393268664E-2</v>
      </c>
      <c r="K13" s="18">
        <v>8.1985856437464602E-2</v>
      </c>
      <c r="L13" s="18">
        <v>0.12487399012748029</v>
      </c>
      <c r="M13" s="18">
        <v>6.0555702026453648E-2</v>
      </c>
      <c r="N13" s="18">
        <v>9.3595116798038877E-2</v>
      </c>
      <c r="O13" s="18">
        <v>0.14391954480714531</v>
      </c>
      <c r="P13" s="18">
        <v>0.16859309705193831</v>
      </c>
      <c r="Q13" s="18">
        <v>0.1333785978220631</v>
      </c>
      <c r="R13" s="18">
        <v>9.7309052081849631E-2</v>
      </c>
      <c r="S13" s="18">
        <v>0.1535658368900682</v>
      </c>
      <c r="T13" s="18">
        <v>0.1010665752493031</v>
      </c>
      <c r="U13" s="18">
        <v>0</v>
      </c>
      <c r="W13" s="18">
        <v>9.3806062401541476E-2</v>
      </c>
      <c r="X13" s="18">
        <v>9.1944918367103029E-2</v>
      </c>
      <c r="Y13" s="18">
        <v>0.14841451756413379</v>
      </c>
      <c r="Z13" s="18">
        <v>0.1151652545049683</v>
      </c>
      <c r="AA13" s="18">
        <v>0.16075734043500919</v>
      </c>
      <c r="AB13" s="18">
        <v>0.13308454308500159</v>
      </c>
      <c r="AC13" s="18">
        <v>0.13808302821897889</v>
      </c>
      <c r="AD13" s="18">
        <v>0.2166108411134009</v>
      </c>
      <c r="AE13" s="18">
        <v>0.20618348110466739</v>
      </c>
      <c r="AG13" s="18">
        <v>0.1105989004717982</v>
      </c>
      <c r="AH13" s="18">
        <v>0.20947853184068979</v>
      </c>
    </row>
    <row r="14" spans="2:36" ht="19" customHeight="1" x14ac:dyDescent="0.35">
      <c r="B14" s="20" t="s">
        <v>242</v>
      </c>
      <c r="C14" s="18">
        <v>5.9364516885241463E-2</v>
      </c>
      <c r="D14" s="18">
        <v>7.9754397591481854E-2</v>
      </c>
      <c r="E14" s="18">
        <v>3.7897175754205863E-2</v>
      </c>
      <c r="G14" s="18">
        <v>6.0602805760868392E-2</v>
      </c>
      <c r="H14" s="18">
        <v>5.6066928752164777E-2</v>
      </c>
      <c r="J14" s="18">
        <v>8.8787462233976891E-2</v>
      </c>
      <c r="K14" s="18">
        <v>5.4417586119133339E-2</v>
      </c>
      <c r="L14" s="18">
        <v>4.7852985498060108E-2</v>
      </c>
      <c r="M14" s="18">
        <v>7.2138958619945626E-2</v>
      </c>
      <c r="N14" s="18">
        <v>4.6797558399019439E-2</v>
      </c>
      <c r="O14" s="18">
        <v>0</v>
      </c>
      <c r="P14" s="18">
        <v>7.4592534409988365E-2</v>
      </c>
      <c r="Q14" s="18">
        <v>7.7899548076518249E-2</v>
      </c>
      <c r="R14" s="18">
        <v>1.6806268696206501E-2</v>
      </c>
      <c r="S14" s="18">
        <v>0.1119732753717009</v>
      </c>
      <c r="T14" s="18">
        <v>3.1931005003349867E-2</v>
      </c>
      <c r="U14" s="18">
        <v>0.28897985016380912</v>
      </c>
      <c r="W14" s="18">
        <v>3.7907190098611182E-2</v>
      </c>
      <c r="X14" s="18">
        <v>9.456035326693861E-2</v>
      </c>
      <c r="Y14" s="18">
        <v>7.2697606975090839E-2</v>
      </c>
      <c r="Z14" s="18">
        <v>5.9468579345651258E-2</v>
      </c>
      <c r="AA14" s="18">
        <v>0</v>
      </c>
      <c r="AB14" s="18">
        <v>5.6225478475275023E-2</v>
      </c>
      <c r="AC14" s="18">
        <v>4.0455311509236737E-2</v>
      </c>
      <c r="AD14" s="18">
        <v>0.12281323737995981</v>
      </c>
      <c r="AE14" s="18">
        <v>0.27396067199256291</v>
      </c>
      <c r="AG14" s="18">
        <v>5.4554220106863491E-2</v>
      </c>
      <c r="AH14" s="18">
        <v>0.2261980105661808</v>
      </c>
    </row>
    <row r="15" spans="2:36" ht="19" customHeight="1" x14ac:dyDescent="0.35">
      <c r="B15" s="20" t="s">
        <v>243</v>
      </c>
      <c r="C15" s="18">
        <v>0.12957187194908781</v>
      </c>
      <c r="D15" s="18">
        <v>0.14731574676299569</v>
      </c>
      <c r="E15" s="18">
        <v>0.1121762131905143</v>
      </c>
      <c r="G15" s="18">
        <v>0.1290957596037528</v>
      </c>
      <c r="H15" s="18">
        <v>0.13083976868214431</v>
      </c>
      <c r="J15" s="18">
        <v>0.15942613660737359</v>
      </c>
      <c r="K15" s="18">
        <v>0.26944261591686403</v>
      </c>
      <c r="L15" s="18">
        <v>7.2999119849195604E-2</v>
      </c>
      <c r="M15" s="18">
        <v>7.2138958619945626E-2</v>
      </c>
      <c r="N15" s="18">
        <v>9.3595116798038877E-2</v>
      </c>
      <c r="O15" s="18">
        <v>4.9330511441360622E-2</v>
      </c>
      <c r="P15" s="18">
        <v>0.15065346200429269</v>
      </c>
      <c r="Q15" s="18">
        <v>9.2393410484977595E-2</v>
      </c>
      <c r="R15" s="18">
        <v>0.1743117308699029</v>
      </c>
      <c r="S15" s="18">
        <v>0.1078611429685724</v>
      </c>
      <c r="T15" s="18">
        <v>0.1010665752493031</v>
      </c>
      <c r="U15" s="18">
        <v>0.31102014983619092</v>
      </c>
      <c r="W15" s="18">
        <v>0.13142353959183339</v>
      </c>
      <c r="X15" s="18">
        <v>0.1239167222591854</v>
      </c>
      <c r="Y15" s="18">
        <v>0.102643834774924</v>
      </c>
      <c r="Z15" s="18">
        <v>7.5536147003942122E-2</v>
      </c>
      <c r="AA15" s="18">
        <v>0.1903054648789087</v>
      </c>
      <c r="AB15" s="18">
        <v>0.28956133869772449</v>
      </c>
      <c r="AC15" s="18">
        <v>0.12081413675901791</v>
      </c>
      <c r="AD15" s="18">
        <v>0.34360896334371038</v>
      </c>
      <c r="AE15" s="18">
        <v>0.15681030040892749</v>
      </c>
      <c r="AG15" s="18">
        <v>0.1276489805605549</v>
      </c>
      <c r="AH15" s="18">
        <v>0.2158387669887433</v>
      </c>
    </row>
    <row r="16" spans="2:36" ht="19" customHeight="1" x14ac:dyDescent="0.35">
      <c r="B16" s="20" t="s">
        <v>244</v>
      </c>
      <c r="C16" s="18">
        <v>0.1194326479853261</v>
      </c>
      <c r="D16" s="18">
        <v>0.1089210448108006</v>
      </c>
      <c r="E16" s="18">
        <v>0.12769961533058441</v>
      </c>
      <c r="G16" s="18">
        <v>0.14942143171455299</v>
      </c>
      <c r="H16" s="18">
        <v>3.9571914922668941E-2</v>
      </c>
      <c r="J16" s="18">
        <v>8.1759836683825318E-2</v>
      </c>
      <c r="K16" s="18">
        <v>5.5136540636662533E-2</v>
      </c>
      <c r="L16" s="18">
        <v>8.3097224814501339E-2</v>
      </c>
      <c r="M16" s="18">
        <v>0.18870256293984161</v>
      </c>
      <c r="N16" s="18">
        <v>0.1829013697510512</v>
      </c>
      <c r="O16" s="18">
        <v>0.21361479487130711</v>
      </c>
      <c r="P16" s="18">
        <v>0.1267194736417597</v>
      </c>
      <c r="Q16" s="18">
        <v>0.19111973690458001</v>
      </c>
      <c r="R16" s="18">
        <v>0.10991015105476359</v>
      </c>
      <c r="S16" s="18">
        <v>4.9816826324624391E-2</v>
      </c>
      <c r="T16" s="18">
        <v>6.3862010006699749E-2</v>
      </c>
      <c r="U16" s="18">
        <v>0.11102014983619091</v>
      </c>
      <c r="W16" s="18">
        <v>0.18856193548208841</v>
      </c>
      <c r="X16" s="18">
        <v>0.13818180078525269</v>
      </c>
      <c r="Y16" s="18">
        <v>4.4650802742763743E-2</v>
      </c>
      <c r="Z16" s="18">
        <v>4.263212835390421E-2</v>
      </c>
      <c r="AA16" s="18">
        <v>4.705099212497442E-2</v>
      </c>
      <c r="AB16" s="18">
        <v>0</v>
      </c>
      <c r="AC16" s="18">
        <v>3.5688519852694708E-2</v>
      </c>
      <c r="AD16" s="18">
        <v>0</v>
      </c>
      <c r="AE16" s="18">
        <v>0</v>
      </c>
      <c r="AG16" s="18">
        <v>0.12380062768979259</v>
      </c>
      <c r="AH16" s="18">
        <v>0</v>
      </c>
    </row>
    <row r="17" spans="2:34" ht="19" customHeight="1" x14ac:dyDescent="0.35">
      <c r="B17" s="20" t="s">
        <v>66</v>
      </c>
      <c r="C17" s="18">
        <v>0.13637846729358349</v>
      </c>
      <c r="D17" s="18">
        <v>0.14225650433304909</v>
      </c>
      <c r="E17" s="18">
        <v>0.13215817637253899</v>
      </c>
      <c r="G17" s="18">
        <v>0.16844704616983619</v>
      </c>
      <c r="H17" s="18">
        <v>5.0979198004805118E-2</v>
      </c>
      <c r="J17" s="18">
        <v>0.2330922379841143</v>
      </c>
      <c r="K17" s="18">
        <v>0.11027308127332509</v>
      </c>
      <c r="L17" s="18">
        <v>0.17629347147959601</v>
      </c>
      <c r="M17" s="18">
        <v>0.122065594389916</v>
      </c>
      <c r="N17" s="18">
        <v>5.838930876892167E-2</v>
      </c>
      <c r="O17" s="18">
        <v>7.8069353691683607E-2</v>
      </c>
      <c r="P17" s="18">
        <v>0.15461791784232551</v>
      </c>
      <c r="Q17" s="18">
        <v>8.4238086398228204E-2</v>
      </c>
      <c r="R17" s="18">
        <v>0.17847759310009351</v>
      </c>
      <c r="S17" s="18">
        <v>4.9816826324624391E-2</v>
      </c>
      <c r="T17" s="18">
        <v>9.5793015010049623E-2</v>
      </c>
      <c r="U17" s="18">
        <v>0.11102014983619091</v>
      </c>
      <c r="W17" s="18">
        <v>0.19363193261027811</v>
      </c>
      <c r="X17" s="18">
        <v>0.16998958183396359</v>
      </c>
      <c r="Y17" s="18">
        <v>9.2328149273592661E-2</v>
      </c>
      <c r="Z17" s="18">
        <v>5.0913119742131328E-2</v>
      </c>
      <c r="AA17" s="18">
        <v>3.4419681769433073E-2</v>
      </c>
      <c r="AB17" s="18">
        <v>5.2255413466353692E-2</v>
      </c>
      <c r="AC17" s="18">
        <v>3.7995283649251067E-2</v>
      </c>
      <c r="AD17" s="18">
        <v>0</v>
      </c>
      <c r="AE17" s="18">
        <v>0</v>
      </c>
      <c r="AG17" s="18">
        <v>0.1413662021157889</v>
      </c>
      <c r="AH17" s="18">
        <v>0</v>
      </c>
    </row>
    <row r="19" spans="2:34" x14ac:dyDescent="0.35">
      <c r="B19" t="s">
        <v>380</v>
      </c>
    </row>
    <row r="20" spans="2:34" x14ac:dyDescent="0.35">
      <c r="B20" t="s">
        <v>11</v>
      </c>
    </row>
    <row r="22" spans="2:34" x14ac:dyDescent="0.35">
      <c r="B22"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J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245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68</v>
      </c>
      <c r="C9" s="18">
        <v>0.67297116110244892</v>
      </c>
      <c r="D9" s="18">
        <v>0.66791115704684956</v>
      </c>
      <c r="E9" s="18">
        <v>0.68648386762888469</v>
      </c>
      <c r="G9" s="18">
        <v>0.65560017891592415</v>
      </c>
      <c r="H9" s="18">
        <v>0.71923043536845399</v>
      </c>
      <c r="J9" s="18">
        <v>0.6291737413283699</v>
      </c>
      <c r="K9" s="18">
        <v>0.66235209847666099</v>
      </c>
      <c r="L9" s="18">
        <v>0.59931803288445051</v>
      </c>
      <c r="M9" s="18">
        <v>0.64847423155595274</v>
      </c>
      <c r="N9" s="18">
        <v>0.71577466986326443</v>
      </c>
      <c r="O9" s="18">
        <v>0.7452002697339114</v>
      </c>
      <c r="P9" s="18">
        <v>0.6414277944059672</v>
      </c>
      <c r="Q9" s="18">
        <v>0.67390794528546716</v>
      </c>
      <c r="R9" s="18">
        <v>0.7818573375611283</v>
      </c>
      <c r="S9" s="18">
        <v>0.79250520438217897</v>
      </c>
      <c r="T9" s="18">
        <v>0.66703922929885939</v>
      </c>
      <c r="U9" s="18">
        <v>0.80000000000000016</v>
      </c>
      <c r="W9" s="18">
        <v>0.59938237025547969</v>
      </c>
      <c r="X9" s="18">
        <v>0.67775311725176368</v>
      </c>
      <c r="Y9" s="18">
        <v>0.69218501071256877</v>
      </c>
      <c r="Z9" s="18">
        <v>0.79445329072496285</v>
      </c>
      <c r="AA9" s="18">
        <v>0.76042566669880174</v>
      </c>
      <c r="AB9" s="18">
        <v>0.7822457257739549</v>
      </c>
      <c r="AC9" s="18">
        <v>0.76504674822979957</v>
      </c>
      <c r="AD9" s="18">
        <v>0.87718676262004025</v>
      </c>
      <c r="AE9" s="18">
        <v>0.88652319108751043</v>
      </c>
      <c r="AG9" s="18">
        <v>0.66674900598954623</v>
      </c>
      <c r="AH9" s="18">
        <v>0.88357287523884043</v>
      </c>
    </row>
    <row r="10" spans="2:36" ht="19" customHeight="1" x14ac:dyDescent="0.35">
      <c r="B10" s="20" t="s">
        <v>69</v>
      </c>
      <c r="C10" s="18">
        <v>0.15741592671756699</v>
      </c>
      <c r="D10" s="18">
        <v>0.16230539177477141</v>
      </c>
      <c r="E10" s="18">
        <v>0.1448789550741873</v>
      </c>
      <c r="G10" s="18">
        <v>0.16147755941727651</v>
      </c>
      <c r="H10" s="18">
        <v>0.14659971730544821</v>
      </c>
      <c r="J10" s="18">
        <v>9.9793476539425788E-2</v>
      </c>
      <c r="K10" s="18">
        <v>0.11710173897668889</v>
      </c>
      <c r="L10" s="18">
        <v>0.21506129729090581</v>
      </c>
      <c r="M10" s="18">
        <v>0.1850355283541805</v>
      </c>
      <c r="N10" s="18">
        <v>8.9306252953012324E-2</v>
      </c>
      <c r="O10" s="18">
        <v>7.3995767162040912E-2</v>
      </c>
      <c r="P10" s="18">
        <v>0.21188319942777309</v>
      </c>
      <c r="Q10" s="18">
        <v>0.14764779631846639</v>
      </c>
      <c r="R10" s="18">
        <v>0.1068859714289221</v>
      </c>
      <c r="S10" s="18">
        <v>0.20749479561782111</v>
      </c>
      <c r="T10" s="18">
        <v>0.20523675068774111</v>
      </c>
      <c r="U10" s="18">
        <v>0.11102014983619091</v>
      </c>
      <c r="W10" s="18">
        <v>0.16656443971169699</v>
      </c>
      <c r="X10" s="18">
        <v>0.17339427116266021</v>
      </c>
      <c r="Y10" s="18">
        <v>0.17758226895869139</v>
      </c>
      <c r="Z10" s="18">
        <v>0.1399427130545931</v>
      </c>
      <c r="AA10" s="18">
        <v>9.5046488628645578E-2</v>
      </c>
      <c r="AB10" s="18">
        <v>0.16152879575076989</v>
      </c>
      <c r="AC10" s="18">
        <v>7.6143831361931438E-2</v>
      </c>
      <c r="AD10" s="18">
        <v>0.12281323737995981</v>
      </c>
      <c r="AE10" s="18">
        <v>0</v>
      </c>
      <c r="AG10" s="18">
        <v>0.15983049200213331</v>
      </c>
      <c r="AH10" s="18">
        <v>3.8809041587053221E-2</v>
      </c>
    </row>
    <row r="11" spans="2:36" ht="19" customHeight="1" x14ac:dyDescent="0.35">
      <c r="B11" s="20" t="s">
        <v>66</v>
      </c>
      <c r="C11" s="18">
        <v>0.16961291217998431</v>
      </c>
      <c r="D11" s="18">
        <v>0.1697834511783792</v>
      </c>
      <c r="E11" s="18">
        <v>0.1686371772969282</v>
      </c>
      <c r="G11" s="18">
        <v>0.18292226166679951</v>
      </c>
      <c r="H11" s="18">
        <v>0.1341698473260978</v>
      </c>
      <c r="J11" s="18">
        <v>0.27103278213220461</v>
      </c>
      <c r="K11" s="18">
        <v>0.2205461625466501</v>
      </c>
      <c r="L11" s="18">
        <v>0.18562066982464351</v>
      </c>
      <c r="M11" s="18">
        <v>0.1664902400898664</v>
      </c>
      <c r="N11" s="18">
        <v>0.19491907718372309</v>
      </c>
      <c r="O11" s="18">
        <v>0.1808039631040475</v>
      </c>
      <c r="P11" s="18">
        <v>0.14668900616625999</v>
      </c>
      <c r="Q11" s="18">
        <v>0.1784442583960659</v>
      </c>
      <c r="R11" s="18">
        <v>0.1112566910099495</v>
      </c>
      <c r="S11" s="18">
        <v>0</v>
      </c>
      <c r="T11" s="18">
        <v>0.1277240200133995</v>
      </c>
      <c r="U11" s="18">
        <v>8.8979850163809091E-2</v>
      </c>
      <c r="W11" s="18">
        <v>0.23405319003282329</v>
      </c>
      <c r="X11" s="18">
        <v>0.14885261158557611</v>
      </c>
      <c r="Y11" s="18">
        <v>0.13023272032874009</v>
      </c>
      <c r="Z11" s="18">
        <v>6.5603996220444313E-2</v>
      </c>
      <c r="AA11" s="18">
        <v>0.1445278446725527</v>
      </c>
      <c r="AB11" s="18">
        <v>5.6225478475275023E-2</v>
      </c>
      <c r="AC11" s="18">
        <v>0.15880942040826901</v>
      </c>
      <c r="AD11" s="18">
        <v>0</v>
      </c>
      <c r="AE11" s="18">
        <v>0.1134768089124893</v>
      </c>
      <c r="AG11" s="18">
        <v>0.1734205020083204</v>
      </c>
      <c r="AH11" s="18">
        <v>7.7618083174106442E-2</v>
      </c>
    </row>
    <row r="13" spans="2:36" x14ac:dyDescent="0.35">
      <c r="B13" t="s">
        <v>380</v>
      </c>
    </row>
    <row r="14" spans="2:36" x14ac:dyDescent="0.35">
      <c r="B14" t="s">
        <v>11</v>
      </c>
    </row>
    <row r="16" spans="2:36" x14ac:dyDescent="0.35">
      <c r="B16"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J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246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60" customHeight="1" x14ac:dyDescent="0.35">
      <c r="B9" s="20" t="s">
        <v>247</v>
      </c>
      <c r="C9" s="18">
        <v>0.31119158221677828</v>
      </c>
      <c r="D9" s="18">
        <v>0.26080892035028069</v>
      </c>
      <c r="E9" s="18">
        <v>0.37179349908237302</v>
      </c>
      <c r="G9" s="18">
        <v>0.31960020256589811</v>
      </c>
      <c r="H9" s="18">
        <v>0.28879925743330159</v>
      </c>
      <c r="J9" s="18">
        <v>0.29760182683033598</v>
      </c>
      <c r="K9" s="18">
        <v>0.35012273237541752</v>
      </c>
      <c r="L9" s="18">
        <v>0.26940662442179231</v>
      </c>
      <c r="M9" s="18">
        <v>0.33257755984820359</v>
      </c>
      <c r="N9" s="18">
        <v>0.30396885113392108</v>
      </c>
      <c r="O9" s="18">
        <v>0.37586148653007911</v>
      </c>
      <c r="P9" s="18">
        <v>0.31293014753559711</v>
      </c>
      <c r="Q9" s="18">
        <v>0.29370187264904368</v>
      </c>
      <c r="R9" s="18">
        <v>0.30119488654582832</v>
      </c>
      <c r="S9" s="18">
        <v>0.2198344183402732</v>
      </c>
      <c r="T9" s="18">
        <v>0.38024253517544582</v>
      </c>
      <c r="U9" s="18">
        <v>0.2</v>
      </c>
      <c r="W9" s="18">
        <v>0.37001242836051479</v>
      </c>
      <c r="X9" s="18">
        <v>0.3048909366525035</v>
      </c>
      <c r="Y9" s="18">
        <v>0.2763991486668359</v>
      </c>
      <c r="Z9" s="18">
        <v>0.1553635140632981</v>
      </c>
      <c r="AA9" s="18">
        <v>0.35148120815234929</v>
      </c>
      <c r="AB9" s="18">
        <v>0.2114864810707795</v>
      </c>
      <c r="AC9" s="18">
        <v>0.31054358554064182</v>
      </c>
      <c r="AD9" s="18">
        <v>0.34360896334371038</v>
      </c>
      <c r="AE9" s="18">
        <v>0.18892790103691171</v>
      </c>
      <c r="AG9" s="18">
        <v>0.31523298430213192</v>
      </c>
      <c r="AH9" s="18">
        <v>0.23780719050000079</v>
      </c>
    </row>
    <row r="10" spans="2:36" ht="60" customHeight="1" x14ac:dyDescent="0.35">
      <c r="B10" s="20" t="s">
        <v>248</v>
      </c>
      <c r="C10" s="18">
        <v>0.20485116370224429</v>
      </c>
      <c r="D10" s="18">
        <v>0.18983246348108951</v>
      </c>
      <c r="E10" s="18">
        <v>0.22476604898883351</v>
      </c>
      <c r="G10" s="18">
        <v>0.2146994788300825</v>
      </c>
      <c r="H10" s="18">
        <v>0.1786249028227572</v>
      </c>
      <c r="J10" s="18">
        <v>0.30081662426112649</v>
      </c>
      <c r="K10" s="18">
        <v>0.16313399766737741</v>
      </c>
      <c r="L10" s="18">
        <v>0.1764206863104226</v>
      </c>
      <c r="M10" s="18">
        <v>0.27205130246125081</v>
      </c>
      <c r="N10" s="18">
        <v>0.30396885113392108</v>
      </c>
      <c r="O10" s="18">
        <v>7.8069353691683607E-2</v>
      </c>
      <c r="P10" s="18">
        <v>0.2180751471140463</v>
      </c>
      <c r="Q10" s="18">
        <v>0.2180684381616769</v>
      </c>
      <c r="R10" s="18">
        <v>0.2892352624023975</v>
      </c>
      <c r="S10" s="18">
        <v>9.9633652649248783E-2</v>
      </c>
      <c r="T10" s="18">
        <v>0.14090688688576761</v>
      </c>
      <c r="U10" s="18">
        <v>0.31102014983619097</v>
      </c>
      <c r="W10" s="18">
        <v>0.22293396082313119</v>
      </c>
      <c r="X10" s="18">
        <v>0.21710960282981021</v>
      </c>
      <c r="Y10" s="18">
        <v>0.17108529413499879</v>
      </c>
      <c r="Z10" s="18">
        <v>0.16771959002971659</v>
      </c>
      <c r="AA10" s="18">
        <v>0.27239179310993872</v>
      </c>
      <c r="AB10" s="18">
        <v>0.20300070265118841</v>
      </c>
      <c r="AC10" s="18">
        <v>9.9958379131065034E-2</v>
      </c>
      <c r="AD10" s="18">
        <v>0.25357809286912381</v>
      </c>
      <c r="AE10" s="18">
        <v>0.20967993933901019</v>
      </c>
      <c r="AG10" s="18">
        <v>0.20544338674941379</v>
      </c>
      <c r="AH10" s="18">
        <v>0.22355177679146901</v>
      </c>
    </row>
    <row r="11" spans="2:36" ht="46" customHeight="1" x14ac:dyDescent="0.35">
      <c r="B11" s="20" t="s">
        <v>249</v>
      </c>
      <c r="C11" s="18">
        <v>0.13946291931707011</v>
      </c>
      <c r="D11" s="18">
        <v>0.18453068786324919</v>
      </c>
      <c r="E11" s="18">
        <v>8.8562489596438532E-2</v>
      </c>
      <c r="G11" s="18">
        <v>0.1227428940724984</v>
      </c>
      <c r="H11" s="18">
        <v>0.18398868217941239</v>
      </c>
      <c r="J11" s="18">
        <v>0.1404886713248488</v>
      </c>
      <c r="K11" s="18">
        <v>0.2294012997219875</v>
      </c>
      <c r="L11" s="18">
        <v>0.14738137720657549</v>
      </c>
      <c r="M11" s="18">
        <v>1.6131056326503249E-2</v>
      </c>
      <c r="N11" s="18">
        <v>0</v>
      </c>
      <c r="O11" s="18">
        <v>0.21523607057893321</v>
      </c>
      <c r="P11" s="18">
        <v>0.1505062086699564</v>
      </c>
      <c r="Q11" s="18">
        <v>0.15376167072812039</v>
      </c>
      <c r="R11" s="18">
        <v>0.1080657754591527</v>
      </c>
      <c r="S11" s="18">
        <v>0.24497522473305991</v>
      </c>
      <c r="T11" s="18">
        <v>3.9840311636464447E-2</v>
      </c>
      <c r="U11" s="18">
        <v>8.8979850163809091E-2</v>
      </c>
      <c r="W11" s="18">
        <v>7.9827910872312488E-2</v>
      </c>
      <c r="X11" s="18">
        <v>0.1648913178475081</v>
      </c>
      <c r="Y11" s="18">
        <v>0.17475822210570829</v>
      </c>
      <c r="Z11" s="18">
        <v>0.26593323363446758</v>
      </c>
      <c r="AA11" s="18">
        <v>0.17474160290413671</v>
      </c>
      <c r="AB11" s="18">
        <v>0.24094179212225089</v>
      </c>
      <c r="AC11" s="18">
        <v>0.1221088334083421</v>
      </c>
      <c r="AD11" s="18">
        <v>0.18620210267376491</v>
      </c>
      <c r="AE11" s="18">
        <v>0.17406588047668331</v>
      </c>
      <c r="AG11" s="18">
        <v>0.13907269149369431</v>
      </c>
      <c r="AH11" s="18">
        <v>0.17790093247925451</v>
      </c>
    </row>
    <row r="12" spans="2:36" ht="32.15" customHeight="1" x14ac:dyDescent="0.35">
      <c r="B12" s="20" t="s">
        <v>250</v>
      </c>
      <c r="C12" s="18">
        <v>0.26746787510386039</v>
      </c>
      <c r="D12" s="18">
        <v>0.28909894571572547</v>
      </c>
      <c r="E12" s="18">
        <v>0.24042818904782001</v>
      </c>
      <c r="G12" s="18">
        <v>0.25443010775649749</v>
      </c>
      <c r="H12" s="18">
        <v>0.30218771126867389</v>
      </c>
      <c r="J12" s="18">
        <v>0.17614332956651069</v>
      </c>
      <c r="K12" s="18">
        <v>0.17463715928022369</v>
      </c>
      <c r="L12" s="18">
        <v>0.32523467068843531</v>
      </c>
      <c r="M12" s="18">
        <v>0.28488879989412141</v>
      </c>
      <c r="N12" s="18">
        <v>0.3023300877163756</v>
      </c>
      <c r="O12" s="18">
        <v>0.25479973026608838</v>
      </c>
      <c r="P12" s="18">
        <v>0.21452912488553019</v>
      </c>
      <c r="Q12" s="18">
        <v>0.27898896871561352</v>
      </c>
      <c r="R12" s="18">
        <v>0.26032990306838411</v>
      </c>
      <c r="S12" s="18">
        <v>0.43555670427741799</v>
      </c>
      <c r="T12" s="18">
        <v>0.34321725129227271</v>
      </c>
      <c r="U12" s="18">
        <v>0.4</v>
      </c>
      <c r="W12" s="18">
        <v>0.22015224787079521</v>
      </c>
      <c r="X12" s="18">
        <v>0.23674213398666541</v>
      </c>
      <c r="Y12" s="18">
        <v>0.31060149830688882</v>
      </c>
      <c r="Z12" s="18">
        <v>0.34537966605207349</v>
      </c>
      <c r="AA12" s="18">
        <v>0.20138539583357529</v>
      </c>
      <c r="AB12" s="18">
        <v>0.34457102415578111</v>
      </c>
      <c r="AC12" s="18">
        <v>0.42939391827069989</v>
      </c>
      <c r="AD12" s="18">
        <v>0.2166108411134009</v>
      </c>
      <c r="AE12" s="18">
        <v>0.42732627914739452</v>
      </c>
      <c r="AG12" s="18">
        <v>0.26040740877566809</v>
      </c>
      <c r="AH12" s="18">
        <v>0.36074010022927588</v>
      </c>
    </row>
    <row r="13" spans="2:36" ht="19" customHeight="1" x14ac:dyDescent="0.35">
      <c r="B13" s="20" t="s">
        <v>66</v>
      </c>
      <c r="C13" s="18">
        <v>7.7026459660046995E-2</v>
      </c>
      <c r="D13" s="18">
        <v>7.5728982589655075E-2</v>
      </c>
      <c r="E13" s="18">
        <v>7.4449773284535017E-2</v>
      </c>
      <c r="G13" s="18">
        <v>8.8527316775023471E-2</v>
      </c>
      <c r="H13" s="18">
        <v>4.6399446295854872E-2</v>
      </c>
      <c r="J13" s="18">
        <v>8.4949548017177981E-2</v>
      </c>
      <c r="K13" s="18">
        <v>8.2704810954993796E-2</v>
      </c>
      <c r="L13" s="18">
        <v>8.155664137277413E-2</v>
      </c>
      <c r="M13" s="18">
        <v>9.4351281469920806E-2</v>
      </c>
      <c r="N13" s="18">
        <v>8.9732210015781952E-2</v>
      </c>
      <c r="O13" s="18">
        <v>7.603335893321532E-2</v>
      </c>
      <c r="P13" s="18">
        <v>0.1039593717948701</v>
      </c>
      <c r="Q13" s="18">
        <v>5.5479049745544871E-2</v>
      </c>
      <c r="R13" s="18">
        <v>4.1174172524237232E-2</v>
      </c>
      <c r="S13" s="18">
        <v>0</v>
      </c>
      <c r="T13" s="18">
        <v>9.5793015010049623E-2</v>
      </c>
      <c r="U13" s="18">
        <v>0</v>
      </c>
      <c r="W13" s="18">
        <v>0.1070734520732463</v>
      </c>
      <c r="X13" s="18">
        <v>7.6366008683512621E-2</v>
      </c>
      <c r="Y13" s="18">
        <v>6.7155836785568288E-2</v>
      </c>
      <c r="Z13" s="18">
        <v>6.5603996220444313E-2</v>
      </c>
      <c r="AA13" s="18">
        <v>0</v>
      </c>
      <c r="AB13" s="18">
        <v>0</v>
      </c>
      <c r="AC13" s="18">
        <v>3.7995283649251067E-2</v>
      </c>
      <c r="AD13" s="18">
        <v>0</v>
      </c>
      <c r="AE13" s="18">
        <v>0</v>
      </c>
      <c r="AG13" s="18">
        <v>7.9843528679092154E-2</v>
      </c>
      <c r="AH13" s="18">
        <v>0</v>
      </c>
    </row>
    <row r="15" spans="2:36" x14ac:dyDescent="0.35">
      <c r="B15" t="s">
        <v>380</v>
      </c>
    </row>
    <row r="16" spans="2:36" x14ac:dyDescent="0.35">
      <c r="B16" t="s">
        <v>11</v>
      </c>
    </row>
    <row r="18" spans="2:2" x14ac:dyDescent="0.35">
      <c r="B18"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J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251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32.15" customHeight="1" x14ac:dyDescent="0.35">
      <c r="B9" s="20" t="s">
        <v>252</v>
      </c>
      <c r="C9" s="18">
        <v>0.39065378308474302</v>
      </c>
      <c r="D9" s="18">
        <v>0.40621438248514119</v>
      </c>
      <c r="E9" s="18">
        <v>0.37321869093563342</v>
      </c>
      <c r="G9" s="18">
        <v>0.38022886039099951</v>
      </c>
      <c r="H9" s="18">
        <v>0.41841556148699588</v>
      </c>
      <c r="J9" s="18">
        <v>0.34000800172263951</v>
      </c>
      <c r="K9" s="18">
        <v>0.30012872041959682</v>
      </c>
      <c r="L9" s="18">
        <v>0.4396817777834815</v>
      </c>
      <c r="M9" s="18">
        <v>0.45243472306173221</v>
      </c>
      <c r="N9" s="18">
        <v>0.44272276291343388</v>
      </c>
      <c r="O9" s="18">
        <v>0.47388085979372191</v>
      </c>
      <c r="P9" s="18">
        <v>0.41750293784166581</v>
      </c>
      <c r="Q9" s="18">
        <v>0.30797107114544708</v>
      </c>
      <c r="R9" s="18">
        <v>0.32506376866621361</v>
      </c>
      <c r="S9" s="18">
        <v>0.41910494915183738</v>
      </c>
      <c r="T9" s="18">
        <v>0.34040222353898142</v>
      </c>
      <c r="U9" s="18">
        <v>0.4</v>
      </c>
      <c r="W9" s="18">
        <v>0.36697661681124821</v>
      </c>
      <c r="X9" s="18">
        <v>0.38352358697706762</v>
      </c>
      <c r="Y9" s="18">
        <v>0.40668826988728463</v>
      </c>
      <c r="Z9" s="18">
        <v>0.2523066134660783</v>
      </c>
      <c r="AA9" s="18">
        <v>0.37644310815701332</v>
      </c>
      <c r="AB9" s="18">
        <v>0.43113166020231708</v>
      </c>
      <c r="AC9" s="18">
        <v>0.63122755969156963</v>
      </c>
      <c r="AD9" s="18">
        <v>0.5298110660174753</v>
      </c>
      <c r="AE9" s="18">
        <v>0.82611122396011982</v>
      </c>
      <c r="AG9" s="18">
        <v>0.37876985983755718</v>
      </c>
      <c r="AH9" s="18">
        <v>0.73248023273178431</v>
      </c>
    </row>
    <row r="10" spans="2:36" ht="46" customHeight="1" x14ac:dyDescent="0.35">
      <c r="B10" s="20" t="s">
        <v>253</v>
      </c>
      <c r="C10" s="18">
        <v>0.36908332117099207</v>
      </c>
      <c r="D10" s="18">
        <v>0.42295389556876573</v>
      </c>
      <c r="E10" s="18">
        <v>0.30780574124269172</v>
      </c>
      <c r="G10" s="18">
        <v>0.2834624687485926</v>
      </c>
      <c r="H10" s="18">
        <v>0.59709336991592976</v>
      </c>
      <c r="J10" s="18">
        <v>0.33235398308055197</v>
      </c>
      <c r="K10" s="18">
        <v>0.43797185698678642</v>
      </c>
      <c r="L10" s="18">
        <v>0.44303080461312988</v>
      </c>
      <c r="M10" s="18">
        <v>0.34890861212786928</v>
      </c>
      <c r="N10" s="18">
        <v>0.43070045562412118</v>
      </c>
      <c r="O10" s="18">
        <v>0.2274552331551552</v>
      </c>
      <c r="P10" s="18">
        <v>0.36065348039603068</v>
      </c>
      <c r="Q10" s="18">
        <v>0.40399160279105062</v>
      </c>
      <c r="R10" s="18">
        <v>0.32823457410857487</v>
      </c>
      <c r="S10" s="18">
        <v>0.29890418346081288</v>
      </c>
      <c r="T10" s="18">
        <v>0.38551609541469928</v>
      </c>
      <c r="U10" s="18">
        <v>0.33306044950857272</v>
      </c>
      <c r="W10" s="18">
        <v>0.19440260660142569</v>
      </c>
      <c r="X10" s="18">
        <v>0.39319403553141102</v>
      </c>
      <c r="Y10" s="18">
        <v>0.50262416001408705</v>
      </c>
      <c r="Z10" s="18">
        <v>0.49811186928778772</v>
      </c>
      <c r="AA10" s="18">
        <v>0.63735218010544481</v>
      </c>
      <c r="AB10" s="18">
        <v>0.61730174266895488</v>
      </c>
      <c r="AC10" s="18">
        <v>0.59606863880559857</v>
      </c>
      <c r="AD10" s="18">
        <v>0.87300187776969052</v>
      </c>
      <c r="AE10" s="18">
        <v>0.69759529005059884</v>
      </c>
      <c r="AG10" s="18">
        <v>0.35934023410882437</v>
      </c>
      <c r="AH10" s="18">
        <v>0.75302385542887906</v>
      </c>
    </row>
    <row r="11" spans="2:36" ht="32.15" customHeight="1" x14ac:dyDescent="0.35">
      <c r="B11" s="20" t="s">
        <v>254</v>
      </c>
      <c r="C11" s="18">
        <v>0.15895683916989881</v>
      </c>
      <c r="D11" s="18">
        <v>0.17960806993718051</v>
      </c>
      <c r="E11" s="18">
        <v>0.13525816213818709</v>
      </c>
      <c r="G11" s="18">
        <v>0.10001370481735369</v>
      </c>
      <c r="H11" s="18">
        <v>0.31592358916907581</v>
      </c>
      <c r="J11" s="18">
        <v>0.1455549796285896</v>
      </c>
      <c r="K11" s="18">
        <v>0.23049443940994871</v>
      </c>
      <c r="L11" s="18">
        <v>0.23392904424887259</v>
      </c>
      <c r="M11" s="18">
        <v>9.7817574985581454E-2</v>
      </c>
      <c r="N11" s="18">
        <v>0.19449312012095341</v>
      </c>
      <c r="O11" s="18">
        <v>9.5981781492468277E-2</v>
      </c>
      <c r="P11" s="18">
        <v>8.0784482096261559E-2</v>
      </c>
      <c r="Q11" s="18">
        <v>0.19248879298041319</v>
      </c>
      <c r="R11" s="18">
        <v>0.1361629240387276</v>
      </c>
      <c r="S11" s="18">
        <v>0.19927053081156409</v>
      </c>
      <c r="T11" s="18">
        <v>0.1361011804417879</v>
      </c>
      <c r="U11" s="18">
        <v>0.22204029967238181</v>
      </c>
      <c r="W11" s="18">
        <v>6.3232237275887254E-2</v>
      </c>
      <c r="X11" s="18">
        <v>0.14897714838935019</v>
      </c>
      <c r="Y11" s="18">
        <v>0.17902302145349741</v>
      </c>
      <c r="Z11" s="18">
        <v>0.24201533264661951</v>
      </c>
      <c r="AA11" s="18">
        <v>0.2998351641633214</v>
      </c>
      <c r="AB11" s="18">
        <v>0.44686386582416282</v>
      </c>
      <c r="AC11" s="18">
        <v>0.33891567368614062</v>
      </c>
      <c r="AD11" s="18">
        <v>0.74642190713087619</v>
      </c>
      <c r="AE11" s="18">
        <v>0.32683031092264558</v>
      </c>
      <c r="AG11" s="18">
        <v>0.14844589522640911</v>
      </c>
      <c r="AH11" s="18">
        <v>0.45942145544596752</v>
      </c>
    </row>
    <row r="12" spans="2:36" ht="19" customHeight="1" x14ac:dyDescent="0.35">
      <c r="B12" s="20" t="s">
        <v>255</v>
      </c>
      <c r="C12" s="18">
        <v>0.36260762325810048</v>
      </c>
      <c r="D12" s="18">
        <v>0.30862493073139141</v>
      </c>
      <c r="E12" s="18">
        <v>0.42274504423915932</v>
      </c>
      <c r="G12" s="18">
        <v>0.42629234982721398</v>
      </c>
      <c r="H12" s="18">
        <v>0.193013918003973</v>
      </c>
      <c r="J12" s="18">
        <v>0.42629775929824021</v>
      </c>
      <c r="K12" s="18">
        <v>0.42035271247833289</v>
      </c>
      <c r="L12" s="18">
        <v>0.25708072708918528</v>
      </c>
      <c r="M12" s="18">
        <v>0.36640258393117148</v>
      </c>
      <c r="N12" s="18">
        <v>0.29237710076401879</v>
      </c>
      <c r="O12" s="18">
        <v>0.37812600886948988</v>
      </c>
      <c r="P12" s="18">
        <v>0.40923075164148842</v>
      </c>
      <c r="Q12" s="18">
        <v>0.42957124797231427</v>
      </c>
      <c r="R12" s="18">
        <v>0.38435144234874108</v>
      </c>
      <c r="S12" s="18">
        <v>0.29844262251293041</v>
      </c>
      <c r="T12" s="18">
        <v>0.34538514389086</v>
      </c>
      <c r="U12" s="18">
        <v>0.26693955049142731</v>
      </c>
      <c r="W12" s="18">
        <v>0.51454269393545871</v>
      </c>
      <c r="X12" s="18">
        <v>0.37049853394700338</v>
      </c>
      <c r="Y12" s="18">
        <v>0.23846502086076871</v>
      </c>
      <c r="Z12" s="18">
        <v>0.23974239555868401</v>
      </c>
      <c r="AA12" s="18">
        <v>0.2014679627233302</v>
      </c>
      <c r="AB12" s="18">
        <v>0.1030055891291508</v>
      </c>
      <c r="AC12" s="18">
        <v>9.2222444443098087E-2</v>
      </c>
      <c r="AD12" s="18">
        <v>0</v>
      </c>
      <c r="AE12" s="18">
        <v>0.1134768089124893</v>
      </c>
      <c r="AG12" s="18">
        <v>0.3734735593198899</v>
      </c>
      <c r="AH12" s="18">
        <v>7.7618083174106442E-2</v>
      </c>
    </row>
    <row r="13" spans="2:36" ht="19" customHeight="1" x14ac:dyDescent="0.35">
      <c r="B13" s="20" t="s">
        <v>66</v>
      </c>
      <c r="C13" s="18">
        <v>2.2047388224448919E-2</v>
      </c>
      <c r="D13" s="18">
        <v>3.2408949973055552E-2</v>
      </c>
      <c r="E13" s="18">
        <v>1.1004278391870591E-2</v>
      </c>
      <c r="G13" s="18">
        <v>2.3537096014773259E-2</v>
      </c>
      <c r="H13" s="18">
        <v>1.8080266474575932E-2</v>
      </c>
      <c r="J13" s="18">
        <v>1.8566694734067021E-2</v>
      </c>
      <c r="K13" s="18">
        <v>0</v>
      </c>
      <c r="L13" s="18">
        <v>9.3281152303350597E-3</v>
      </c>
      <c r="M13" s="18">
        <v>0</v>
      </c>
      <c r="N13" s="18">
        <v>4.2934651616762513E-2</v>
      </c>
      <c r="O13" s="18">
        <v>2.262926096221202E-2</v>
      </c>
      <c r="P13" s="18">
        <v>1.9969532524500209E-2</v>
      </c>
      <c r="Q13" s="18">
        <v>5.5479049745544871E-2</v>
      </c>
      <c r="R13" s="18">
        <v>5.3442985714461017E-2</v>
      </c>
      <c r="S13" s="18">
        <v>4.5704693921495863E-2</v>
      </c>
      <c r="T13" s="18">
        <v>3.1931005003349867E-2</v>
      </c>
      <c r="U13" s="18">
        <v>0</v>
      </c>
      <c r="W13" s="18">
        <v>2.063405032231547E-2</v>
      </c>
      <c r="X13" s="18">
        <v>1.299436850582486E-2</v>
      </c>
      <c r="Y13" s="18">
        <v>1.9871251978170419E-2</v>
      </c>
      <c r="Z13" s="18">
        <v>5.7641047312596227E-2</v>
      </c>
      <c r="AA13" s="18">
        <v>2.628581140483402E-2</v>
      </c>
      <c r="AB13" s="18">
        <v>0</v>
      </c>
      <c r="AC13" s="18">
        <v>3.7995283649251067E-2</v>
      </c>
      <c r="AD13" s="18">
        <v>0</v>
      </c>
      <c r="AE13" s="18">
        <v>0</v>
      </c>
      <c r="AG13" s="18">
        <v>2.28537217180571E-2</v>
      </c>
      <c r="AH13" s="18">
        <v>0</v>
      </c>
    </row>
    <row r="15" spans="2:36" x14ac:dyDescent="0.35">
      <c r="B15" t="s">
        <v>380</v>
      </c>
    </row>
    <row r="16" spans="2:36" x14ac:dyDescent="0.35">
      <c r="B16" t="s">
        <v>11</v>
      </c>
    </row>
    <row r="18" spans="2:2" x14ac:dyDescent="0.35">
      <c r="B18"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J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256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32.15" customHeight="1" x14ac:dyDescent="0.35">
      <c r="B9" s="20" t="s">
        <v>257</v>
      </c>
      <c r="C9" s="18">
        <v>0.18829674866410301</v>
      </c>
      <c r="D9" s="18">
        <v>0.21077926318700971</v>
      </c>
      <c r="E9" s="18">
        <v>0.16665355125471271</v>
      </c>
      <c r="G9" s="18">
        <v>0.16109030857760959</v>
      </c>
      <c r="H9" s="18">
        <v>0.26074804475368402</v>
      </c>
      <c r="J9" s="18">
        <v>0.1644891123776156</v>
      </c>
      <c r="K9" s="18">
        <v>0.30037965016576668</v>
      </c>
      <c r="L9" s="18">
        <v>0.1616041640104961</v>
      </c>
      <c r="M9" s="18">
        <v>9.3772005016468901E-2</v>
      </c>
      <c r="N9" s="18">
        <v>8.5443346170755385E-2</v>
      </c>
      <c r="O9" s="18">
        <v>0.20912648929082231</v>
      </c>
      <c r="P9" s="18">
        <v>0.19705722819635699</v>
      </c>
      <c r="Q9" s="18">
        <v>0.20946538438572129</v>
      </c>
      <c r="R9" s="18">
        <v>0.1473943863205586</v>
      </c>
      <c r="S9" s="18">
        <v>0.35694850010476092</v>
      </c>
      <c r="T9" s="18">
        <v>0.20975181724434591</v>
      </c>
      <c r="U9" s="18">
        <v>0.11102014983619091</v>
      </c>
      <c r="W9" s="18">
        <v>0.12066378086053089</v>
      </c>
      <c r="X9" s="18">
        <v>0.13982389015988389</v>
      </c>
      <c r="Y9" s="18">
        <v>0.21672043305888461</v>
      </c>
      <c r="Z9" s="18">
        <v>0.3436238616612507</v>
      </c>
      <c r="AA9" s="18">
        <v>0.1565806914093871</v>
      </c>
      <c r="AB9" s="18">
        <v>0.32265076826068839</v>
      </c>
      <c r="AC9" s="18">
        <v>0.42111631817911671</v>
      </c>
      <c r="AD9" s="18">
        <v>0.40281294378716581</v>
      </c>
      <c r="AE9" s="18">
        <v>0.53469353546212262</v>
      </c>
      <c r="AG9" s="18">
        <v>0.17996663537117891</v>
      </c>
      <c r="AH9" s="18">
        <v>0.49301920559323409</v>
      </c>
    </row>
    <row r="10" spans="2:36" ht="46" customHeight="1" x14ac:dyDescent="0.35">
      <c r="B10" s="20" t="s">
        <v>258</v>
      </c>
      <c r="C10" s="18">
        <v>0.18686328777684821</v>
      </c>
      <c r="D10" s="18">
        <v>0.18231864471297479</v>
      </c>
      <c r="E10" s="18">
        <v>0.19178585766850201</v>
      </c>
      <c r="G10" s="18">
        <v>0.15682051574683181</v>
      </c>
      <c r="H10" s="18">
        <v>0.26686779276826328</v>
      </c>
      <c r="J10" s="18">
        <v>0.19505835562255469</v>
      </c>
      <c r="K10" s="18">
        <v>0.16469066739245841</v>
      </c>
      <c r="L10" s="18">
        <v>0.17774883636956551</v>
      </c>
      <c r="M10" s="18">
        <v>9.9273995086488931E-2</v>
      </c>
      <c r="N10" s="18">
        <v>0.31556060150382331</v>
      </c>
      <c r="O10" s="18">
        <v>0.2399013262996135</v>
      </c>
      <c r="P10" s="18">
        <v>0.22864737477816491</v>
      </c>
      <c r="Q10" s="18">
        <v>0.1476477963184665</v>
      </c>
      <c r="R10" s="18">
        <v>0.1484287506014898</v>
      </c>
      <c r="S10" s="18">
        <v>4.5704693921495863E-2</v>
      </c>
      <c r="T10" s="18">
        <v>0.24507706232420559</v>
      </c>
      <c r="U10" s="18">
        <v>0.2</v>
      </c>
      <c r="W10" s="18">
        <v>0.12464337762830729</v>
      </c>
      <c r="X10" s="18">
        <v>0.24319460632730891</v>
      </c>
      <c r="Y10" s="18">
        <v>0.25148413012202991</v>
      </c>
      <c r="Z10" s="18">
        <v>0.1712657125987066</v>
      </c>
      <c r="AA10" s="18">
        <v>0.18950044463725771</v>
      </c>
      <c r="AB10" s="18">
        <v>0.44289380081524149</v>
      </c>
      <c r="AC10" s="18">
        <v>7.7285263947826352E-2</v>
      </c>
      <c r="AD10" s="18">
        <v>0.31320022490407451</v>
      </c>
      <c r="AE10" s="18">
        <v>0.30258181438620418</v>
      </c>
      <c r="AG10" s="18">
        <v>0.18211012647520641</v>
      </c>
      <c r="AH10" s="18">
        <v>0.30593723717423421</v>
      </c>
    </row>
    <row r="11" spans="2:36" ht="60" customHeight="1" x14ac:dyDescent="0.35">
      <c r="B11" s="20" t="s">
        <v>259</v>
      </c>
      <c r="C11" s="18">
        <v>0.16447429615884879</v>
      </c>
      <c r="D11" s="18">
        <v>0.1809733298211596</v>
      </c>
      <c r="E11" s="18">
        <v>0.14902510921915901</v>
      </c>
      <c r="G11" s="18">
        <v>0.11344741030537001</v>
      </c>
      <c r="H11" s="18">
        <v>0.30035991749506291</v>
      </c>
      <c r="J11" s="18">
        <v>0.110890876187895</v>
      </c>
      <c r="K11" s="18">
        <v>0.29065203827872421</v>
      </c>
      <c r="L11" s="18">
        <v>0.21116906508386871</v>
      </c>
      <c r="M11" s="18">
        <v>0.14061088265423011</v>
      </c>
      <c r="N11" s="18">
        <v>8.9732210015781952E-2</v>
      </c>
      <c r="O11" s="18">
        <v>0.12536387037457589</v>
      </c>
      <c r="P11" s="18">
        <v>0.22982387076351229</v>
      </c>
      <c r="Q11" s="18">
        <v>0.1066585847292016</v>
      </c>
      <c r="R11" s="18">
        <v>0.13966601526377909</v>
      </c>
      <c r="S11" s="18">
        <v>9.1409387842991727E-2</v>
      </c>
      <c r="T11" s="18">
        <v>6.1226263612838637E-2</v>
      </c>
      <c r="U11" s="18">
        <v>0</v>
      </c>
      <c r="W11" s="18">
        <v>6.1024581510487348E-2</v>
      </c>
      <c r="X11" s="18">
        <v>0.15699838256302601</v>
      </c>
      <c r="Y11" s="18">
        <v>0.1863560119360804</v>
      </c>
      <c r="Z11" s="18">
        <v>0.22980357852077041</v>
      </c>
      <c r="AA11" s="18">
        <v>0.45824263209349497</v>
      </c>
      <c r="AB11" s="18">
        <v>0.36625330424843039</v>
      </c>
      <c r="AC11" s="18">
        <v>0.48527225336297108</v>
      </c>
      <c r="AD11" s="18">
        <v>0.25357809286912381</v>
      </c>
      <c r="AE11" s="18">
        <v>0.36649023974793782</v>
      </c>
      <c r="AG11" s="18">
        <v>0.16027938898382549</v>
      </c>
      <c r="AH11" s="18">
        <v>0.33080994748150838</v>
      </c>
    </row>
    <row r="12" spans="2:36" ht="32.15" customHeight="1" x14ac:dyDescent="0.35">
      <c r="B12" s="20" t="s">
        <v>260</v>
      </c>
      <c r="C12" s="18">
        <v>0.1639932961954369</v>
      </c>
      <c r="D12" s="18">
        <v>0.12681647942052629</v>
      </c>
      <c r="E12" s="18">
        <v>0.20762759887180371</v>
      </c>
      <c r="G12" s="18">
        <v>0.18702414099289991</v>
      </c>
      <c r="H12" s="18">
        <v>0.10266169418100971</v>
      </c>
      <c r="J12" s="18">
        <v>0.20927451138981679</v>
      </c>
      <c r="K12" s="18">
        <v>0.19297789222831879</v>
      </c>
      <c r="L12" s="18">
        <v>0.1281972175244494</v>
      </c>
      <c r="M12" s="18">
        <v>0.17953353828416049</v>
      </c>
      <c r="N12" s="18">
        <v>8.9306252953012324E-2</v>
      </c>
      <c r="O12" s="18">
        <v>6.1549674017582531E-2</v>
      </c>
      <c r="P12" s="18">
        <v>0.23067884543662981</v>
      </c>
      <c r="Q12" s="18">
        <v>0.16032327482698061</v>
      </c>
      <c r="R12" s="18">
        <v>0.1601592345909662</v>
      </c>
      <c r="S12" s="18">
        <v>0.17412972441877739</v>
      </c>
      <c r="T12" s="18">
        <v>0.13299758025265301</v>
      </c>
      <c r="U12" s="18">
        <v>0.28897985016380912</v>
      </c>
      <c r="W12" s="18">
        <v>0.2459280834835664</v>
      </c>
      <c r="X12" s="18">
        <v>0.1812655527079837</v>
      </c>
      <c r="Y12" s="18">
        <v>0.11745380809032829</v>
      </c>
      <c r="Z12" s="18">
        <v>5.9008833184707683E-2</v>
      </c>
      <c r="AA12" s="18">
        <v>3.8503575478674029E-2</v>
      </c>
      <c r="AB12" s="18">
        <v>0</v>
      </c>
      <c r="AC12" s="18">
        <v>3.5688519852694708E-2</v>
      </c>
      <c r="AD12" s="18">
        <v>0</v>
      </c>
      <c r="AE12" s="18">
        <v>0</v>
      </c>
      <c r="AG12" s="18">
        <v>0.16999098109595279</v>
      </c>
      <c r="AH12" s="18">
        <v>0</v>
      </c>
    </row>
    <row r="13" spans="2:36" ht="32.15" customHeight="1" x14ac:dyDescent="0.35">
      <c r="B13" s="20" t="s">
        <v>261</v>
      </c>
      <c r="C13" s="18">
        <v>0.15958743883241261</v>
      </c>
      <c r="D13" s="18">
        <v>0.19267985053452649</v>
      </c>
      <c r="E13" s="18">
        <v>0.12579004634955351</v>
      </c>
      <c r="G13" s="18">
        <v>0.1192015351266973</v>
      </c>
      <c r="H13" s="18">
        <v>0.26713591110316343</v>
      </c>
      <c r="J13" s="18">
        <v>9.1170018887373347E-2</v>
      </c>
      <c r="K13" s="18">
        <v>0.2755568138369382</v>
      </c>
      <c r="L13" s="18">
        <v>0.18601130855838069</v>
      </c>
      <c r="M13" s="18">
        <v>0.19525805277923991</v>
      </c>
      <c r="N13" s="18">
        <v>0.19449312012095341</v>
      </c>
      <c r="O13" s="18">
        <v>3.0774837008791269E-2</v>
      </c>
      <c r="P13" s="18">
        <v>0.17958272203747999</v>
      </c>
      <c r="Q13" s="18">
        <v>0.1639544202397859</v>
      </c>
      <c r="R13" s="18">
        <v>0.14658617556612011</v>
      </c>
      <c r="S13" s="18">
        <v>4.5704693921495863E-2</v>
      </c>
      <c r="T13" s="18">
        <v>0.1116116282762788</v>
      </c>
      <c r="U13" s="18">
        <v>0.22204029967238181</v>
      </c>
      <c r="W13" s="18">
        <v>5.4998742655615801E-2</v>
      </c>
      <c r="X13" s="18">
        <v>0.19611343427482231</v>
      </c>
      <c r="Y13" s="18">
        <v>0.15391351859495681</v>
      </c>
      <c r="Z13" s="18">
        <v>0.1769900898229409</v>
      </c>
      <c r="AA13" s="18">
        <v>0.19600897132457509</v>
      </c>
      <c r="AB13" s="18">
        <v>0.48188183586511418</v>
      </c>
      <c r="AC13" s="18">
        <v>0.59719930522216824</v>
      </c>
      <c r="AD13" s="18">
        <v>0.56021980445711128</v>
      </c>
      <c r="AE13" s="18">
        <v>0.33454974355675687</v>
      </c>
      <c r="AG13" s="18">
        <v>0.1493336075370271</v>
      </c>
      <c r="AH13" s="18">
        <v>0.40586159043315728</v>
      </c>
    </row>
    <row r="14" spans="2:36" ht="46" customHeight="1" x14ac:dyDescent="0.35">
      <c r="B14" s="20" t="s">
        <v>262</v>
      </c>
      <c r="C14" s="18">
        <v>0.15324002752243951</v>
      </c>
      <c r="D14" s="18">
        <v>0.16427107090181689</v>
      </c>
      <c r="E14" s="18">
        <v>0.14003780731307941</v>
      </c>
      <c r="G14" s="18">
        <v>0.1207301169734218</v>
      </c>
      <c r="H14" s="18">
        <v>0.23981457191503691</v>
      </c>
      <c r="J14" s="18">
        <v>0.1404886713248488</v>
      </c>
      <c r="K14" s="18">
        <v>0.169243700853212</v>
      </c>
      <c r="L14" s="18">
        <v>0.22551843708644309</v>
      </c>
      <c r="M14" s="18">
        <v>0.18850182186984121</v>
      </c>
      <c r="N14" s="18">
        <v>0.14812151878470359</v>
      </c>
      <c r="O14" s="18">
        <v>4.0541688762996707E-2</v>
      </c>
      <c r="P14" s="18">
        <v>0.1491866420015871</v>
      </c>
      <c r="Q14" s="18">
        <v>0.1250026340754371</v>
      </c>
      <c r="R14" s="18">
        <v>0.1563055480350303</v>
      </c>
      <c r="S14" s="18">
        <v>0.13711408176448761</v>
      </c>
      <c r="T14" s="18">
        <v>0.18074719852223201</v>
      </c>
      <c r="U14" s="18">
        <v>0</v>
      </c>
      <c r="W14" s="18">
        <v>8.214561530950501E-2</v>
      </c>
      <c r="X14" s="18">
        <v>0.14117986425668219</v>
      </c>
      <c r="Y14" s="18">
        <v>0.20007950266429961</v>
      </c>
      <c r="Z14" s="18">
        <v>0.19355170878535921</v>
      </c>
      <c r="AA14" s="18">
        <v>0.28158269780936451</v>
      </c>
      <c r="AB14" s="18">
        <v>0.36436239934293779</v>
      </c>
      <c r="AC14" s="18">
        <v>0.37614280626242819</v>
      </c>
      <c r="AD14" s="18">
        <v>0.53357779927632976</v>
      </c>
      <c r="AE14" s="18">
        <v>5.6738404456244632E-2</v>
      </c>
      <c r="AG14" s="18">
        <v>0.15244258770856001</v>
      </c>
      <c r="AH14" s="18">
        <v>0.20741988064488279</v>
      </c>
    </row>
    <row r="15" spans="2:36" ht="32.15" customHeight="1" x14ac:dyDescent="0.35">
      <c r="B15" s="20" t="s">
        <v>263</v>
      </c>
      <c r="C15" s="18">
        <v>0.1224509862040109</v>
      </c>
      <c r="D15" s="18">
        <v>0.16381067794378709</v>
      </c>
      <c r="E15" s="18">
        <v>7.4463415749238829E-2</v>
      </c>
      <c r="G15" s="18">
        <v>0.1010264083638801</v>
      </c>
      <c r="H15" s="18">
        <v>0.1795050670670269</v>
      </c>
      <c r="J15" s="18">
        <v>0.1116099780583297</v>
      </c>
      <c r="K15" s="18">
        <v>0.26991242566375662</v>
      </c>
      <c r="L15" s="18">
        <v>0.14430081429490699</v>
      </c>
      <c r="M15" s="18">
        <v>0.14591069346272131</v>
      </c>
      <c r="N15" s="18">
        <v>4.2934651616762513E-2</v>
      </c>
      <c r="O15" s="18">
        <v>1.791242780078469E-2</v>
      </c>
      <c r="P15" s="18">
        <v>0.16108000951568541</v>
      </c>
      <c r="Q15" s="18">
        <v>9.1944082660865609E-2</v>
      </c>
      <c r="R15" s="18">
        <v>6.3555247634819262E-2</v>
      </c>
      <c r="S15" s="18">
        <v>0.1119732753717009</v>
      </c>
      <c r="T15" s="18">
        <v>0</v>
      </c>
      <c r="U15" s="18">
        <v>0.22204029967238181</v>
      </c>
      <c r="W15" s="18">
        <v>5.5211820598523462E-2</v>
      </c>
      <c r="X15" s="18">
        <v>0.1211362408047356</v>
      </c>
      <c r="Y15" s="18">
        <v>0.162263725665031</v>
      </c>
      <c r="Z15" s="18">
        <v>0.19089885425981079</v>
      </c>
      <c r="AA15" s="18">
        <v>0.2012831024144453</v>
      </c>
      <c r="AB15" s="18">
        <v>0.24808943179730611</v>
      </c>
      <c r="AC15" s="18">
        <v>0.28544495750744781</v>
      </c>
      <c r="AD15" s="18">
        <v>0.31320022490407451</v>
      </c>
      <c r="AE15" s="18">
        <v>0.21722226753631829</v>
      </c>
      <c r="AG15" s="18">
        <v>0.11928888112179439</v>
      </c>
      <c r="AH15" s="18">
        <v>0.24755134784060051</v>
      </c>
    </row>
    <row r="16" spans="2:36" ht="19" customHeight="1" x14ac:dyDescent="0.35">
      <c r="B16" s="20" t="s">
        <v>255</v>
      </c>
      <c r="C16" s="18">
        <v>0.30376375665840238</v>
      </c>
      <c r="D16" s="18">
        <v>0.28055245443355881</v>
      </c>
      <c r="E16" s="18">
        <v>0.32905396925375191</v>
      </c>
      <c r="G16" s="18">
        <v>0.3609553122454886</v>
      </c>
      <c r="H16" s="18">
        <v>0.15146149607265261</v>
      </c>
      <c r="J16" s="18">
        <v>0.35147617191956648</v>
      </c>
      <c r="K16" s="18">
        <v>0.17223827961335139</v>
      </c>
      <c r="L16" s="18">
        <v>0.24511386458680989</v>
      </c>
      <c r="M16" s="18">
        <v>0.37006961851683262</v>
      </c>
      <c r="N16" s="18">
        <v>0.32636247255858791</v>
      </c>
      <c r="O16" s="18">
        <v>0.4623049438492845</v>
      </c>
      <c r="P16" s="18">
        <v>0.25023098063970711</v>
      </c>
      <c r="Q16" s="18">
        <v>0.32676444831579471</v>
      </c>
      <c r="R16" s="18">
        <v>0.35847026264056919</v>
      </c>
      <c r="S16" s="18">
        <v>0.26553911226176907</v>
      </c>
      <c r="T16" s="18">
        <v>0.34303796993284241</v>
      </c>
      <c r="U16" s="18">
        <v>0.28897985016380912</v>
      </c>
      <c r="W16" s="18">
        <v>0.43207178551209813</v>
      </c>
      <c r="X16" s="18">
        <v>0.30154097276606612</v>
      </c>
      <c r="Y16" s="18">
        <v>0.19557221023898069</v>
      </c>
      <c r="Z16" s="18">
        <v>0.1579435154114561</v>
      </c>
      <c r="AA16" s="18">
        <v>0.17501723398149049</v>
      </c>
      <c r="AB16" s="18">
        <v>0.15526100259550449</v>
      </c>
      <c r="AC16" s="18">
        <v>4.3528872811191562E-2</v>
      </c>
      <c r="AD16" s="18">
        <v>0</v>
      </c>
      <c r="AE16" s="18">
        <v>0.31603849232625741</v>
      </c>
      <c r="AG16" s="18">
        <v>0.30820131180557081</v>
      </c>
      <c r="AH16" s="18">
        <v>0.21617017801862809</v>
      </c>
    </row>
    <row r="17" spans="2:34" ht="19" customHeight="1" x14ac:dyDescent="0.35">
      <c r="B17" s="20" t="s">
        <v>66</v>
      </c>
      <c r="C17" s="18">
        <v>2.467503957838758E-2</v>
      </c>
      <c r="D17" s="18">
        <v>4.2665829321857383E-2</v>
      </c>
      <c r="E17" s="18">
        <v>5.2763245637240681E-3</v>
      </c>
      <c r="G17" s="18">
        <v>2.7988767247165609E-2</v>
      </c>
      <c r="H17" s="18">
        <v>1.5850516277007069E-2</v>
      </c>
      <c r="J17" s="18">
        <v>0</v>
      </c>
      <c r="K17" s="18">
        <v>0</v>
      </c>
      <c r="L17" s="18">
        <v>3.1835502309430268E-2</v>
      </c>
      <c r="M17" s="18">
        <v>2.2212322849975191E-2</v>
      </c>
      <c r="N17" s="18">
        <v>4.6797558399019439E-2</v>
      </c>
      <c r="O17" s="18">
        <v>5.3404097971003289E-2</v>
      </c>
      <c r="P17" s="18">
        <v>3.5974609210967637E-2</v>
      </c>
      <c r="Q17" s="18">
        <v>2.4682587667945462E-2</v>
      </c>
      <c r="R17" s="18">
        <v>3.5124627205333762E-2</v>
      </c>
      <c r="S17" s="18">
        <v>0</v>
      </c>
      <c r="T17" s="18">
        <v>0</v>
      </c>
      <c r="U17" s="18">
        <v>0</v>
      </c>
      <c r="W17" s="18">
        <v>2.110938355234079E-2</v>
      </c>
      <c r="X17" s="18">
        <v>1.2076839849475751E-2</v>
      </c>
      <c r="Y17" s="18">
        <v>5.2619221539876151E-2</v>
      </c>
      <c r="Z17" s="18">
        <v>5.9713404834603939E-2</v>
      </c>
      <c r="AA17" s="18">
        <v>0</v>
      </c>
      <c r="AB17" s="18">
        <v>0</v>
      </c>
      <c r="AC17" s="18">
        <v>0</v>
      </c>
      <c r="AD17" s="18">
        <v>0</v>
      </c>
      <c r="AE17" s="18">
        <v>0</v>
      </c>
      <c r="AG17" s="18">
        <v>2.5577473493262719E-2</v>
      </c>
      <c r="AH17" s="18">
        <v>0</v>
      </c>
    </row>
    <row r="19" spans="2:34" x14ac:dyDescent="0.35">
      <c r="B19" t="s">
        <v>380</v>
      </c>
    </row>
    <row r="20" spans="2:34" x14ac:dyDescent="0.35">
      <c r="B20" t="s">
        <v>11</v>
      </c>
    </row>
    <row r="22" spans="2:34" x14ac:dyDescent="0.35">
      <c r="B22"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F19"/>
  <sheetViews>
    <sheetView showGridLines="0" workbookViewId="0"/>
  </sheetViews>
  <sheetFormatPr defaultRowHeight="14.5" x14ac:dyDescent="0.35"/>
  <cols>
    <col min="1" max="1" width="5" customWidth="1"/>
    <col min="2" max="2" width="25" customWidth="1"/>
    <col min="3" max="6" width="20" customWidth="1"/>
  </cols>
  <sheetData>
    <row r="2" spans="2:6" ht="40" customHeight="1" x14ac:dyDescent="0.35">
      <c r="D2" s="19" t="s">
        <v>445</v>
      </c>
    </row>
    <row r="6" spans="2:6" ht="74.150000000000006" customHeight="1" x14ac:dyDescent="0.35">
      <c r="C6" s="21" t="s">
        <v>446</v>
      </c>
      <c r="D6" s="21" t="s">
        <v>447</v>
      </c>
      <c r="E6" s="21" t="s">
        <v>448</v>
      </c>
      <c r="F6" s="21" t="s">
        <v>449</v>
      </c>
    </row>
    <row r="7" spans="2:6" x14ac:dyDescent="0.35">
      <c r="B7" s="20" t="s">
        <v>265</v>
      </c>
      <c r="C7" s="18">
        <v>0.20223427220267129</v>
      </c>
      <c r="D7" s="18">
        <v>0.2255256381149997</v>
      </c>
      <c r="E7" s="18">
        <v>0.20569450249453791</v>
      </c>
      <c r="F7" s="18">
        <v>0.22911138693631161</v>
      </c>
    </row>
    <row r="8" spans="2:6" x14ac:dyDescent="0.35">
      <c r="B8" s="20" t="s">
        <v>266</v>
      </c>
      <c r="C8" s="18">
        <v>0.31638753176635709</v>
      </c>
      <c r="D8" s="18">
        <v>0.25175717056430241</v>
      </c>
      <c r="E8" s="18">
        <v>0.27872355197578202</v>
      </c>
      <c r="F8" s="18">
        <v>0.21221060841829259</v>
      </c>
    </row>
    <row r="9" spans="2:6" x14ac:dyDescent="0.35">
      <c r="B9" s="20" t="s">
        <v>144</v>
      </c>
      <c r="C9" s="18">
        <v>0.33300225438366171</v>
      </c>
      <c r="D9" s="18">
        <v>0.36460708768265349</v>
      </c>
      <c r="E9" s="18">
        <v>0.35268083866551542</v>
      </c>
      <c r="F9" s="18">
        <v>0.39117034172968168</v>
      </c>
    </row>
    <row r="10" spans="2:6" x14ac:dyDescent="0.35">
      <c r="B10" s="20" t="s">
        <v>267</v>
      </c>
      <c r="C10" s="18">
        <v>5.3525099440882219E-2</v>
      </c>
      <c r="D10" s="18">
        <v>3.3037863765645728E-2</v>
      </c>
      <c r="E10" s="18">
        <v>4.827074128994624E-2</v>
      </c>
      <c r="F10" s="18">
        <v>4.5293538849426961E-2</v>
      </c>
    </row>
    <row r="11" spans="2:6" x14ac:dyDescent="0.35">
      <c r="B11" s="20" t="s">
        <v>268</v>
      </c>
      <c r="C11" s="18">
        <v>1.190639623011264E-2</v>
      </c>
      <c r="D11" s="18">
        <v>1.6405757939783251E-2</v>
      </c>
      <c r="E11" s="18">
        <v>1.9062688309270971E-2</v>
      </c>
      <c r="F11" s="18">
        <v>1.804245255781381E-2</v>
      </c>
    </row>
    <row r="12" spans="2:6" x14ac:dyDescent="0.35">
      <c r="B12" s="20" t="s">
        <v>66</v>
      </c>
      <c r="C12" s="18">
        <v>8.2944445976315076E-2</v>
      </c>
      <c r="D12" s="18">
        <v>0.10866648193261549</v>
      </c>
      <c r="E12" s="18">
        <v>9.556767726494754E-2</v>
      </c>
      <c r="F12" s="18">
        <v>0.1041716715084733</v>
      </c>
    </row>
    <row r="15" spans="2:6" x14ac:dyDescent="0.35">
      <c r="B15" t="s">
        <v>380</v>
      </c>
    </row>
    <row r="16" spans="2:6" x14ac:dyDescent="0.35">
      <c r="B16" t="s">
        <v>11</v>
      </c>
    </row>
    <row r="19" spans="2:2" x14ac:dyDescent="0.35">
      <c r="B19" t="str">
        <f>HYPERLINK("#Contents!A1", "Return to Contents")</f>
        <v>Return to Contents</v>
      </c>
    </row>
  </sheetData>
  <pageMargins left="0.75" right="0.75" top="1" bottom="1" header="0.5" footer="0.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264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265</v>
      </c>
      <c r="C9" s="18">
        <v>0.20223427220267129</v>
      </c>
      <c r="D9" s="18">
        <v>0.20163346722437681</v>
      </c>
      <c r="E9" s="18">
        <v>0.2062333919339</v>
      </c>
      <c r="G9" s="18">
        <v>0.18335675325345341</v>
      </c>
      <c r="H9" s="18">
        <v>0.25250548410979079</v>
      </c>
      <c r="J9" s="18">
        <v>0.20946389091528381</v>
      </c>
      <c r="K9" s="18">
        <v>0.18901342920448039</v>
      </c>
      <c r="L9" s="18">
        <v>0.21480870520499709</v>
      </c>
      <c r="M9" s="18">
        <v>0.1664902400898664</v>
      </c>
      <c r="N9" s="18">
        <v>0.43112641268689078</v>
      </c>
      <c r="O9" s="18">
        <v>0.16654880576935729</v>
      </c>
      <c r="P9" s="18">
        <v>0.1967844747395664</v>
      </c>
      <c r="Q9" s="18">
        <v>0.18885764756760801</v>
      </c>
      <c r="R9" s="18">
        <v>0.1110899550849942</v>
      </c>
      <c r="S9" s="18">
        <v>0.38573987795279358</v>
      </c>
      <c r="T9" s="18">
        <v>0.23669990189581711</v>
      </c>
      <c r="U9" s="18">
        <v>0.2</v>
      </c>
      <c r="W9" s="18">
        <v>0.17513884263730189</v>
      </c>
      <c r="X9" s="18">
        <v>0.22520441717172279</v>
      </c>
      <c r="Y9" s="18">
        <v>0.19918164534997429</v>
      </c>
      <c r="Z9" s="18">
        <v>0.2179965757821562</v>
      </c>
      <c r="AA9" s="18">
        <v>0.2430758828170321</v>
      </c>
      <c r="AB9" s="18">
        <v>0.1030055891291508</v>
      </c>
      <c r="AC9" s="18">
        <v>0.40684555682924989</v>
      </c>
      <c r="AD9" s="18">
        <v>0.43322168222680169</v>
      </c>
      <c r="AE9" s="18">
        <v>0.1421497162863774</v>
      </c>
      <c r="AG9" s="18">
        <v>0.2024043432979217</v>
      </c>
      <c r="AH9" s="18">
        <v>0.23412859634845901</v>
      </c>
    </row>
    <row r="10" spans="2:36" ht="19" customHeight="1" x14ac:dyDescent="0.35">
      <c r="B10" s="20" t="s">
        <v>266</v>
      </c>
      <c r="C10" s="18">
        <v>0.31638753176635709</v>
      </c>
      <c r="D10" s="18">
        <v>0.32989067098907288</v>
      </c>
      <c r="E10" s="18">
        <v>0.29910321306744247</v>
      </c>
      <c r="G10" s="18">
        <v>0.28903326202509549</v>
      </c>
      <c r="H10" s="18">
        <v>0.38923250119410308</v>
      </c>
      <c r="J10" s="18">
        <v>0.28603899498446111</v>
      </c>
      <c r="K10" s="18">
        <v>0.3728888244623586</v>
      </c>
      <c r="L10" s="18">
        <v>0.35043487560332459</v>
      </c>
      <c r="M10" s="18">
        <v>0.28227382688631009</v>
      </c>
      <c r="N10" s="18">
        <v>0.2455795423649994</v>
      </c>
      <c r="O10" s="18">
        <v>0.26701889284231028</v>
      </c>
      <c r="P10" s="18">
        <v>0.26371824146057582</v>
      </c>
      <c r="Q10" s="18">
        <v>0.22803409764401281</v>
      </c>
      <c r="R10" s="18">
        <v>0.41481118561623898</v>
      </c>
      <c r="S10" s="18">
        <v>0.26142697985864061</v>
      </c>
      <c r="T10" s="18">
        <v>0.36196225083973788</v>
      </c>
      <c r="U10" s="18">
        <v>0.48897985016380913</v>
      </c>
      <c r="W10" s="18">
        <v>0.20913915434214231</v>
      </c>
      <c r="X10" s="18">
        <v>0.33196229739069438</v>
      </c>
      <c r="Y10" s="18">
        <v>0.40252684364419672</v>
      </c>
      <c r="Z10" s="18">
        <v>0.42105513555201202</v>
      </c>
      <c r="AA10" s="18">
        <v>0.39144844948495777</v>
      </c>
      <c r="AB10" s="18">
        <v>0.51833673217780118</v>
      </c>
      <c r="AC10" s="18">
        <v>0.39337320481973398</v>
      </c>
      <c r="AD10" s="18">
        <v>0.38057621509943329</v>
      </c>
      <c r="AE10" s="18">
        <v>0.49503360663683049</v>
      </c>
      <c r="AG10" s="18">
        <v>0.30808764474309619</v>
      </c>
      <c r="AH10" s="18">
        <v>0.45886501632129428</v>
      </c>
    </row>
    <row r="11" spans="2:36" ht="19" customHeight="1" x14ac:dyDescent="0.35">
      <c r="B11" s="20" t="s">
        <v>144</v>
      </c>
      <c r="C11" s="18">
        <v>0.33300225438366171</v>
      </c>
      <c r="D11" s="18">
        <v>0.33231412289624462</v>
      </c>
      <c r="E11" s="18">
        <v>0.3303920962164214</v>
      </c>
      <c r="G11" s="18">
        <v>0.36108782735174771</v>
      </c>
      <c r="H11" s="18">
        <v>0.25820980978277769</v>
      </c>
      <c r="J11" s="18">
        <v>0.30365800427250228</v>
      </c>
      <c r="K11" s="18">
        <v>0.31007963120500781</v>
      </c>
      <c r="L11" s="18">
        <v>0.28482180432310411</v>
      </c>
      <c r="M11" s="18">
        <v>0.40879153307676258</v>
      </c>
      <c r="N11" s="18">
        <v>0.13610381135203181</v>
      </c>
      <c r="O11" s="18">
        <v>0.44514201754339883</v>
      </c>
      <c r="P11" s="18">
        <v>0.30527137984661817</v>
      </c>
      <c r="Q11" s="18">
        <v>0.40851578146499479</v>
      </c>
      <c r="R11" s="18">
        <v>0.39628796975627489</v>
      </c>
      <c r="S11" s="18">
        <v>0.24085986681686489</v>
      </c>
      <c r="T11" s="18">
        <v>0.36940684226109533</v>
      </c>
      <c r="U11" s="18">
        <v>0.2</v>
      </c>
      <c r="W11" s="18">
        <v>0.40415255108513481</v>
      </c>
      <c r="X11" s="18">
        <v>0.33497550079308858</v>
      </c>
      <c r="Y11" s="18">
        <v>0.28928661323936972</v>
      </c>
      <c r="Z11" s="18">
        <v>0.19371264698349969</v>
      </c>
      <c r="AA11" s="18">
        <v>0.36547566769801032</v>
      </c>
      <c r="AB11" s="18">
        <v>0.32243220021777302</v>
      </c>
      <c r="AC11" s="18">
        <v>0.16178595470176499</v>
      </c>
      <c r="AD11" s="18">
        <v>0.18620210267376491</v>
      </c>
      <c r="AE11" s="18">
        <v>0.17388877603988001</v>
      </c>
      <c r="AG11" s="18">
        <v>0.33969403005648519</v>
      </c>
      <c r="AH11" s="18">
        <v>0.1777797931289499</v>
      </c>
    </row>
    <row r="12" spans="2:36" ht="19" customHeight="1" x14ac:dyDescent="0.35">
      <c r="B12" s="20" t="s">
        <v>267</v>
      </c>
      <c r="C12" s="18">
        <v>5.3525099440882219E-2</v>
      </c>
      <c r="D12" s="18">
        <v>5.7229821469907578E-2</v>
      </c>
      <c r="E12" s="18">
        <v>5.0329976977634867E-2</v>
      </c>
      <c r="G12" s="18">
        <v>4.8495809027967088E-2</v>
      </c>
      <c r="H12" s="18">
        <v>6.6918200767927954E-2</v>
      </c>
      <c r="J12" s="18">
        <v>6.1319877512868992E-2</v>
      </c>
      <c r="K12" s="18">
        <v>7.2881574491490644E-2</v>
      </c>
      <c r="L12" s="18">
        <v>4.0393627804794663E-2</v>
      </c>
      <c r="M12" s="18">
        <v>4.8093118477139873E-2</v>
      </c>
      <c r="N12" s="18">
        <v>4.6797558399019439E-2</v>
      </c>
      <c r="O12" s="18">
        <v>4.9330511441360622E-2</v>
      </c>
      <c r="P12" s="18">
        <v>8.2251302098967222E-2</v>
      </c>
      <c r="Q12" s="18">
        <v>6.9748248241948224E-2</v>
      </c>
      <c r="R12" s="18">
        <v>1.8318358509127261E-2</v>
      </c>
      <c r="S12" s="18">
        <v>6.2156449047076491E-2</v>
      </c>
      <c r="T12" s="18">
        <v>0</v>
      </c>
      <c r="U12" s="18">
        <v>0.11102014983619091</v>
      </c>
      <c r="W12" s="18">
        <v>4.6318457005080603E-2</v>
      </c>
      <c r="X12" s="18">
        <v>2.9839872475173709E-2</v>
      </c>
      <c r="Y12" s="18">
        <v>7.5623456801653971E-2</v>
      </c>
      <c r="Z12" s="18">
        <v>0.12567300778241641</v>
      </c>
      <c r="AA12" s="18">
        <v>0</v>
      </c>
      <c r="AB12" s="18">
        <v>5.6225478475275023E-2</v>
      </c>
      <c r="AC12" s="18">
        <v>0</v>
      </c>
      <c r="AD12" s="18">
        <v>0</v>
      </c>
      <c r="AE12" s="18">
        <v>0.18892790103691171</v>
      </c>
      <c r="AG12" s="18">
        <v>5.1494184090562403E-2</v>
      </c>
      <c r="AH12" s="18">
        <v>0.1292265942012969</v>
      </c>
    </row>
    <row r="13" spans="2:36" ht="19" customHeight="1" x14ac:dyDescent="0.35">
      <c r="B13" s="20" t="s">
        <v>268</v>
      </c>
      <c r="C13" s="18">
        <v>1.190639623011264E-2</v>
      </c>
      <c r="D13" s="18">
        <v>9.4506218716974739E-3</v>
      </c>
      <c r="E13" s="18">
        <v>1.4806448275574469E-2</v>
      </c>
      <c r="G13" s="18">
        <v>1.6377408802200968E-2</v>
      </c>
      <c r="H13" s="18">
        <v>0</v>
      </c>
      <c r="J13" s="18">
        <v>1.875274172603518E-2</v>
      </c>
      <c r="K13" s="18">
        <v>0</v>
      </c>
      <c r="L13" s="18">
        <v>1.163868840703294E-2</v>
      </c>
      <c r="M13" s="18">
        <v>4.4424645699950388E-2</v>
      </c>
      <c r="N13" s="18">
        <v>4.6797558399019439E-2</v>
      </c>
      <c r="O13" s="18">
        <v>0</v>
      </c>
      <c r="P13" s="18">
        <v>0</v>
      </c>
      <c r="Q13" s="18">
        <v>4.9365175335890923E-2</v>
      </c>
      <c r="R13" s="18">
        <v>0</v>
      </c>
      <c r="S13" s="18">
        <v>0</v>
      </c>
      <c r="T13" s="18">
        <v>0</v>
      </c>
      <c r="U13" s="18">
        <v>0</v>
      </c>
      <c r="W13" s="18">
        <v>1.9434273180593271E-2</v>
      </c>
      <c r="X13" s="18">
        <v>0</v>
      </c>
      <c r="Y13" s="18">
        <v>1.351018898663498E-2</v>
      </c>
      <c r="Z13" s="18">
        <v>1.6518408511368009E-2</v>
      </c>
      <c r="AA13" s="18">
        <v>0</v>
      </c>
      <c r="AB13" s="18">
        <v>0</v>
      </c>
      <c r="AC13" s="18">
        <v>0</v>
      </c>
      <c r="AD13" s="18">
        <v>0</v>
      </c>
      <c r="AE13" s="18">
        <v>0</v>
      </c>
      <c r="AG13" s="18">
        <v>1.2341845815831091E-2</v>
      </c>
      <c r="AH13" s="18">
        <v>0</v>
      </c>
    </row>
    <row r="14" spans="2:36" ht="19" customHeight="1" x14ac:dyDescent="0.35">
      <c r="B14" s="20" t="s">
        <v>66</v>
      </c>
      <c r="C14" s="18">
        <v>8.2944445976315076E-2</v>
      </c>
      <c r="D14" s="18">
        <v>6.9481295548700708E-2</v>
      </c>
      <c r="E14" s="18">
        <v>9.9134873529026807E-2</v>
      </c>
      <c r="G14" s="18">
        <v>0.10164893953953549</v>
      </c>
      <c r="H14" s="18">
        <v>3.3134004145400422E-2</v>
      </c>
      <c r="J14" s="18">
        <v>0.1207664905888487</v>
      </c>
      <c r="K14" s="18">
        <v>5.5136540636662533E-2</v>
      </c>
      <c r="L14" s="18">
        <v>9.7902298656746364E-2</v>
      </c>
      <c r="M14" s="18">
        <v>4.9926635769970418E-2</v>
      </c>
      <c r="N14" s="18">
        <v>9.3595116798038877E-2</v>
      </c>
      <c r="O14" s="18">
        <v>7.1959772403572625E-2</v>
      </c>
      <c r="P14" s="18">
        <v>0.15197460185427239</v>
      </c>
      <c r="Q14" s="18">
        <v>5.5479049745544871E-2</v>
      </c>
      <c r="R14" s="18">
        <v>5.9492531033364493E-2</v>
      </c>
      <c r="S14" s="18">
        <v>4.9816826324624391E-2</v>
      </c>
      <c r="T14" s="18">
        <v>3.1931005003349867E-2</v>
      </c>
      <c r="U14" s="18">
        <v>0</v>
      </c>
      <c r="W14" s="18">
        <v>0.14581672174974711</v>
      </c>
      <c r="X14" s="18">
        <v>7.8017912169320455E-2</v>
      </c>
      <c r="Y14" s="18">
        <v>1.9871251978170419E-2</v>
      </c>
      <c r="Z14" s="18">
        <v>2.5044225388547819E-2</v>
      </c>
      <c r="AA14" s="18">
        <v>0</v>
      </c>
      <c r="AB14" s="18">
        <v>0</v>
      </c>
      <c r="AC14" s="18">
        <v>3.7995283649251067E-2</v>
      </c>
      <c r="AD14" s="18">
        <v>0</v>
      </c>
      <c r="AE14" s="18">
        <v>0</v>
      </c>
      <c r="AG14" s="18">
        <v>8.5977951996103488E-2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269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265</v>
      </c>
      <c r="C9" s="18">
        <v>0.2255256381149997</v>
      </c>
      <c r="D9" s="18">
        <v>0.2031128802076449</v>
      </c>
      <c r="E9" s="18">
        <v>0.25392181186561708</v>
      </c>
      <c r="G9" s="18">
        <v>0.2187835528452737</v>
      </c>
      <c r="H9" s="18">
        <v>0.24347994652819879</v>
      </c>
      <c r="J9" s="18">
        <v>0.22768225432737391</v>
      </c>
      <c r="K9" s="18">
        <v>0.20018073510211459</v>
      </c>
      <c r="L9" s="18">
        <v>0.23844525604612521</v>
      </c>
      <c r="M9" s="18">
        <v>0.23659350215545269</v>
      </c>
      <c r="N9" s="18">
        <v>0.48607574171319368</v>
      </c>
      <c r="O9" s="18">
        <v>0.18283995786251581</v>
      </c>
      <c r="P9" s="18">
        <v>0.19984518804904239</v>
      </c>
      <c r="Q9" s="18">
        <v>0.21354023523555349</v>
      </c>
      <c r="R9" s="18">
        <v>0.1356245948379802</v>
      </c>
      <c r="S9" s="18">
        <v>0.38573987795279358</v>
      </c>
      <c r="T9" s="18">
        <v>0.24724495492279289</v>
      </c>
      <c r="U9" s="18">
        <v>0.31102014983619097</v>
      </c>
      <c r="W9" s="18">
        <v>0.21668427083753081</v>
      </c>
      <c r="X9" s="18">
        <v>0.19719839087190519</v>
      </c>
      <c r="Y9" s="18">
        <v>0.28011028220289119</v>
      </c>
      <c r="Z9" s="18">
        <v>0.22578914443987441</v>
      </c>
      <c r="AA9" s="18">
        <v>0.16401965347407471</v>
      </c>
      <c r="AB9" s="18">
        <v>0.2114864810707795</v>
      </c>
      <c r="AC9" s="18">
        <v>0.21898288506812699</v>
      </c>
      <c r="AD9" s="18">
        <v>0.43322168222680169</v>
      </c>
      <c r="AE9" s="18">
        <v>0.2101040116110762</v>
      </c>
      <c r="AG9" s="18">
        <v>0.22154915909958159</v>
      </c>
      <c r="AH9" s="18">
        <v>0.28060930194018763</v>
      </c>
    </row>
    <row r="10" spans="2:36" ht="19" customHeight="1" x14ac:dyDescent="0.35">
      <c r="B10" s="20" t="s">
        <v>266</v>
      </c>
      <c r="C10" s="18">
        <v>0.25175717056430241</v>
      </c>
      <c r="D10" s="18">
        <v>0.29597152220059009</v>
      </c>
      <c r="E10" s="18">
        <v>0.19959639200843191</v>
      </c>
      <c r="G10" s="18">
        <v>0.2146131970429824</v>
      </c>
      <c r="H10" s="18">
        <v>0.35067231767583912</v>
      </c>
      <c r="J10" s="18">
        <v>0.2968840483953798</v>
      </c>
      <c r="K10" s="18">
        <v>0.35442483609000131</v>
      </c>
      <c r="L10" s="18">
        <v>0.28774673321658728</v>
      </c>
      <c r="M10" s="18">
        <v>0.14591069346272131</v>
      </c>
      <c r="N10" s="18">
        <v>8.9306252953012324E-2</v>
      </c>
      <c r="O10" s="18">
        <v>0.23420806107505079</v>
      </c>
      <c r="P10" s="18">
        <v>0.2167540072640666</v>
      </c>
      <c r="Q10" s="18">
        <v>0.22780943373195681</v>
      </c>
      <c r="R10" s="18">
        <v>0.27935214063599367</v>
      </c>
      <c r="S10" s="18">
        <v>0.20338266321469259</v>
      </c>
      <c r="T10" s="18">
        <v>0.27437232093369429</v>
      </c>
      <c r="U10" s="18">
        <v>0.2</v>
      </c>
      <c r="W10" s="18">
        <v>0.1742062275360578</v>
      </c>
      <c r="X10" s="18">
        <v>0.26261165806725689</v>
      </c>
      <c r="Y10" s="18">
        <v>0.26777905701299048</v>
      </c>
      <c r="Z10" s="18">
        <v>0.37156426898160239</v>
      </c>
      <c r="AA10" s="18">
        <v>0.33602805991792561</v>
      </c>
      <c r="AB10" s="18">
        <v>0.33424580981459218</v>
      </c>
      <c r="AC10" s="18">
        <v>0.45808031123119058</v>
      </c>
      <c r="AD10" s="18">
        <v>0.24981135961026929</v>
      </c>
      <c r="AE10" s="18">
        <v>0.4098237312443761</v>
      </c>
      <c r="AG10" s="18">
        <v>0.24773160021963431</v>
      </c>
      <c r="AH10" s="18">
        <v>0.35925974549112399</v>
      </c>
    </row>
    <row r="11" spans="2:36" ht="19" customHeight="1" x14ac:dyDescent="0.35">
      <c r="B11" s="20" t="s">
        <v>144</v>
      </c>
      <c r="C11" s="18">
        <v>0.36460708768265349</v>
      </c>
      <c r="D11" s="18">
        <v>0.37072851083687008</v>
      </c>
      <c r="E11" s="18">
        <v>0.35502194056175668</v>
      </c>
      <c r="G11" s="18">
        <v>0.39154472040749871</v>
      </c>
      <c r="H11" s="18">
        <v>0.29287163099315272</v>
      </c>
      <c r="J11" s="18">
        <v>0.28997157085020792</v>
      </c>
      <c r="K11" s="18">
        <v>0.36268961785289028</v>
      </c>
      <c r="L11" s="18">
        <v>0.3078559126800835</v>
      </c>
      <c r="M11" s="18">
        <v>0.45100556429195932</v>
      </c>
      <c r="N11" s="18">
        <v>0.33102288853575479</v>
      </c>
      <c r="O11" s="18">
        <v>0.4575881106878571</v>
      </c>
      <c r="P11" s="18">
        <v>0.37944651693518361</v>
      </c>
      <c r="Q11" s="18">
        <v>0.36163735937813191</v>
      </c>
      <c r="R11" s="18">
        <v>0.46301283676623511</v>
      </c>
      <c r="S11" s="18">
        <v>0.25319948953931698</v>
      </c>
      <c r="T11" s="18">
        <v>0.30554483225439549</v>
      </c>
      <c r="U11" s="18">
        <v>0.28897985016380912</v>
      </c>
      <c r="W11" s="18">
        <v>0.39967475230891858</v>
      </c>
      <c r="X11" s="18">
        <v>0.37342310967763831</v>
      </c>
      <c r="Y11" s="18">
        <v>0.33818649078076668</v>
      </c>
      <c r="Z11" s="18">
        <v>0.29778897315738168</v>
      </c>
      <c r="AA11" s="18">
        <v>0.40725747558323228</v>
      </c>
      <c r="AB11" s="18">
        <v>0.3418167521640782</v>
      </c>
      <c r="AC11" s="18">
        <v>0.24448620854219449</v>
      </c>
      <c r="AD11" s="18">
        <v>0.31696695816292891</v>
      </c>
      <c r="AE11" s="18">
        <v>0.31966029001715668</v>
      </c>
      <c r="AG11" s="18">
        <v>0.3681019795008918</v>
      </c>
      <c r="AH11" s="18">
        <v>0.31880919586665352</v>
      </c>
    </row>
    <row r="12" spans="2:36" ht="19" customHeight="1" x14ac:dyDescent="0.35">
      <c r="B12" s="20" t="s">
        <v>267</v>
      </c>
      <c r="C12" s="18">
        <v>3.3037863765645728E-2</v>
      </c>
      <c r="D12" s="18">
        <v>2.6138629398674919E-2</v>
      </c>
      <c r="E12" s="18">
        <v>4.1178450909125523E-2</v>
      </c>
      <c r="G12" s="18">
        <v>2.4267176884334919E-2</v>
      </c>
      <c r="H12" s="18">
        <v>5.6394378992432832E-2</v>
      </c>
      <c r="J12" s="18">
        <v>0</v>
      </c>
      <c r="K12" s="18">
        <v>0</v>
      </c>
      <c r="L12" s="18">
        <v>4.7082995763089427E-2</v>
      </c>
      <c r="M12" s="18">
        <v>2.7714312919995231E-2</v>
      </c>
      <c r="N12" s="18">
        <v>0</v>
      </c>
      <c r="O12" s="18">
        <v>2.262926096221202E-2</v>
      </c>
      <c r="P12" s="18">
        <v>3.9939065049000418E-2</v>
      </c>
      <c r="Q12" s="18">
        <v>0.11685133424086711</v>
      </c>
      <c r="R12" s="18">
        <v>3.9662082711316472E-2</v>
      </c>
      <c r="S12" s="18">
        <v>0</v>
      </c>
      <c r="T12" s="18">
        <v>2.929525860948877E-2</v>
      </c>
      <c r="U12" s="18">
        <v>0</v>
      </c>
      <c r="W12" s="18">
        <v>8.5031398306286768E-3</v>
      </c>
      <c r="X12" s="18">
        <v>4.6903934877844562E-2</v>
      </c>
      <c r="Y12" s="18">
        <v>4.0141400635367662E-2</v>
      </c>
      <c r="Z12" s="18">
        <v>6.329497952122573E-2</v>
      </c>
      <c r="AA12" s="18">
        <v>6.6408999619933462E-2</v>
      </c>
      <c r="AB12" s="18">
        <v>0.11245095695055</v>
      </c>
      <c r="AC12" s="18">
        <v>4.0455311509236737E-2</v>
      </c>
      <c r="AD12" s="18">
        <v>0</v>
      </c>
      <c r="AE12" s="18">
        <v>6.0411967127390741E-2</v>
      </c>
      <c r="AG12" s="18">
        <v>3.2970786250577498E-2</v>
      </c>
      <c r="AH12" s="18">
        <v>4.1321756702035008E-2</v>
      </c>
    </row>
    <row r="13" spans="2:36" ht="19" customHeight="1" x14ac:dyDescent="0.35">
      <c r="B13" s="20" t="s">
        <v>268</v>
      </c>
      <c r="C13" s="18">
        <v>1.6405757939783251E-2</v>
      </c>
      <c r="D13" s="18">
        <v>1.165822971491977E-2</v>
      </c>
      <c r="E13" s="18">
        <v>2.190304630889206E-2</v>
      </c>
      <c r="G13" s="18">
        <v>1.344947908096924E-2</v>
      </c>
      <c r="H13" s="18">
        <v>2.427838788483935E-2</v>
      </c>
      <c r="J13" s="18">
        <v>1.875274172603518E-2</v>
      </c>
      <c r="K13" s="18">
        <v>2.756827031833127E-2</v>
      </c>
      <c r="L13" s="18">
        <v>9.3281152303350597E-3</v>
      </c>
      <c r="M13" s="18">
        <v>0</v>
      </c>
      <c r="N13" s="18">
        <v>0</v>
      </c>
      <c r="O13" s="18">
        <v>0</v>
      </c>
      <c r="P13" s="18">
        <v>1.6005076686467432E-2</v>
      </c>
      <c r="Q13" s="18">
        <v>2.4682587667945462E-2</v>
      </c>
      <c r="R13" s="18">
        <v>0</v>
      </c>
      <c r="S13" s="18">
        <v>4.5704693921495863E-2</v>
      </c>
      <c r="T13" s="18">
        <v>3.9840311636464447E-2</v>
      </c>
      <c r="U13" s="18">
        <v>8.8979850163809091E-2</v>
      </c>
      <c r="W13" s="18">
        <v>2.594527108580387E-2</v>
      </c>
      <c r="X13" s="18">
        <v>0</v>
      </c>
      <c r="Y13" s="18">
        <v>1.626138399728062E-2</v>
      </c>
      <c r="Z13" s="18">
        <v>1.6518408511368009E-2</v>
      </c>
      <c r="AA13" s="18">
        <v>2.628581140483402E-2</v>
      </c>
      <c r="AB13" s="18">
        <v>0</v>
      </c>
      <c r="AC13" s="18">
        <v>0</v>
      </c>
      <c r="AD13" s="18">
        <v>0</v>
      </c>
      <c r="AE13" s="18">
        <v>0</v>
      </c>
      <c r="AG13" s="18">
        <v>1.700576153114771E-2</v>
      </c>
      <c r="AH13" s="18">
        <v>0</v>
      </c>
    </row>
    <row r="14" spans="2:36" ht="19" customHeight="1" x14ac:dyDescent="0.35">
      <c r="B14" s="20" t="s">
        <v>66</v>
      </c>
      <c r="C14" s="18">
        <v>0.10866648193261549</v>
      </c>
      <c r="D14" s="18">
        <v>9.2390227641300213E-2</v>
      </c>
      <c r="E14" s="18">
        <v>0.12837835834617689</v>
      </c>
      <c r="G14" s="18">
        <v>0.13734187373894111</v>
      </c>
      <c r="H14" s="18">
        <v>3.2303337925537232E-2</v>
      </c>
      <c r="J14" s="18">
        <v>0.1667093847010033</v>
      </c>
      <c r="K14" s="18">
        <v>5.5136540636662533E-2</v>
      </c>
      <c r="L14" s="18">
        <v>0.10954098706377929</v>
      </c>
      <c r="M14" s="18">
        <v>0.13877592716987119</v>
      </c>
      <c r="N14" s="18">
        <v>9.3595116798038877E-2</v>
      </c>
      <c r="O14" s="18">
        <v>0.1027346094123639</v>
      </c>
      <c r="P14" s="18">
        <v>0.1480101460162396</v>
      </c>
      <c r="Q14" s="18">
        <v>5.5479049745544871E-2</v>
      </c>
      <c r="R14" s="18">
        <v>8.234834504847445E-2</v>
      </c>
      <c r="S14" s="18">
        <v>0.1119732753717009</v>
      </c>
      <c r="T14" s="18">
        <v>0.1037023216431642</v>
      </c>
      <c r="U14" s="18">
        <v>0.11102014983619091</v>
      </c>
      <c r="W14" s="18">
        <v>0.1749863384010602</v>
      </c>
      <c r="X14" s="18">
        <v>0.119862906505355</v>
      </c>
      <c r="Y14" s="18">
        <v>5.7521385370703282E-2</v>
      </c>
      <c r="Z14" s="18">
        <v>2.5044225388547819E-2</v>
      </c>
      <c r="AA14" s="18">
        <v>0</v>
      </c>
      <c r="AB14" s="18">
        <v>0</v>
      </c>
      <c r="AC14" s="18">
        <v>3.7995283649251067E-2</v>
      </c>
      <c r="AD14" s="18">
        <v>0</v>
      </c>
      <c r="AE14" s="18">
        <v>0</v>
      </c>
      <c r="AG14" s="18">
        <v>0.1126407133981671</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270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265</v>
      </c>
      <c r="C9" s="18">
        <v>0.20569450249453791</v>
      </c>
      <c r="D9" s="18">
        <v>0.21067709586156419</v>
      </c>
      <c r="E9" s="18">
        <v>0.20360399984987509</v>
      </c>
      <c r="G9" s="18">
        <v>0.1900988136214847</v>
      </c>
      <c r="H9" s="18">
        <v>0.24722613502971511</v>
      </c>
      <c r="J9" s="18">
        <v>0.1356104191110965</v>
      </c>
      <c r="K9" s="18">
        <v>0.13257114858890681</v>
      </c>
      <c r="L9" s="18">
        <v>0.23445650679065319</v>
      </c>
      <c r="M9" s="18">
        <v>0.25068886192759648</v>
      </c>
      <c r="N9" s="18">
        <v>0.38088887454525272</v>
      </c>
      <c r="O9" s="18">
        <v>0.17469438181593649</v>
      </c>
      <c r="P9" s="18">
        <v>0.18516125121255469</v>
      </c>
      <c r="Q9" s="18">
        <v>0.19497152197726189</v>
      </c>
      <c r="R9" s="18">
        <v>0.1719290260735446</v>
      </c>
      <c r="S9" s="18">
        <v>0.27787873498422122</v>
      </c>
      <c r="T9" s="18">
        <v>0.32475768559713442</v>
      </c>
      <c r="U9" s="18">
        <v>0.17795970032761821</v>
      </c>
      <c r="W9" s="18">
        <v>0.17125170465470149</v>
      </c>
      <c r="X9" s="18">
        <v>0.19708512030938441</v>
      </c>
      <c r="Y9" s="18">
        <v>0.26297828065028173</v>
      </c>
      <c r="Z9" s="18">
        <v>0.16502894472051891</v>
      </c>
      <c r="AA9" s="18">
        <v>0.28627341843040988</v>
      </c>
      <c r="AB9" s="18">
        <v>0.31131449553379648</v>
      </c>
      <c r="AC9" s="18">
        <v>0.25593143677605412</v>
      </c>
      <c r="AD9" s="18">
        <v>0.2166108411134009</v>
      </c>
      <c r="AE9" s="18">
        <v>0.16694762455144119</v>
      </c>
      <c r="AG9" s="18">
        <v>0.20365358807788331</v>
      </c>
      <c r="AH9" s="18">
        <v>0.18264122467157309</v>
      </c>
    </row>
    <row r="10" spans="2:36" ht="19" customHeight="1" x14ac:dyDescent="0.35">
      <c r="B10" s="20" t="s">
        <v>266</v>
      </c>
      <c r="C10" s="18">
        <v>0.27872355197578202</v>
      </c>
      <c r="D10" s="18">
        <v>0.27782907216371172</v>
      </c>
      <c r="E10" s="18">
        <v>0.27666787686573091</v>
      </c>
      <c r="G10" s="18">
        <v>0.24333385810659319</v>
      </c>
      <c r="H10" s="18">
        <v>0.3729670171584662</v>
      </c>
      <c r="J10" s="18">
        <v>0.31448262755496043</v>
      </c>
      <c r="K10" s="18">
        <v>0.39265855281362699</v>
      </c>
      <c r="L10" s="18">
        <v>0.25040053279870861</v>
      </c>
      <c r="M10" s="18">
        <v>0.17015871286705589</v>
      </c>
      <c r="N10" s="18">
        <v>0.1635761759368628</v>
      </c>
      <c r="O10" s="18">
        <v>0.39377551134356992</v>
      </c>
      <c r="P10" s="18">
        <v>0.24083367577932549</v>
      </c>
      <c r="Q10" s="18">
        <v>0.29166847147630709</v>
      </c>
      <c r="R10" s="18">
        <v>0.27767331489811758</v>
      </c>
      <c r="S10" s="18">
        <v>0.17001759201564889</v>
      </c>
      <c r="T10" s="18">
        <v>0.24197346213507059</v>
      </c>
      <c r="U10" s="18">
        <v>0.33306044950857272</v>
      </c>
      <c r="W10" s="18">
        <v>0.18943157911032449</v>
      </c>
      <c r="X10" s="18">
        <v>0.35128111218844632</v>
      </c>
      <c r="Y10" s="18">
        <v>0.2746893898779722</v>
      </c>
      <c r="Z10" s="18">
        <v>0.35820358720781098</v>
      </c>
      <c r="AA10" s="18">
        <v>0.35007494630492852</v>
      </c>
      <c r="AB10" s="18">
        <v>0.34014441530150102</v>
      </c>
      <c r="AC10" s="18">
        <v>0.50742270764024822</v>
      </c>
      <c r="AD10" s="18">
        <v>0.66057592150663924</v>
      </c>
      <c r="AE10" s="18">
        <v>0.34941176411698532</v>
      </c>
      <c r="AG10" s="18">
        <v>0.27331621318541061</v>
      </c>
      <c r="AH10" s="18">
        <v>0.44773978625986538</v>
      </c>
    </row>
    <row r="11" spans="2:36" ht="19" customHeight="1" x14ac:dyDescent="0.35">
      <c r="B11" s="20" t="s">
        <v>144</v>
      </c>
      <c r="C11" s="18">
        <v>0.35268083866551542</v>
      </c>
      <c r="D11" s="18">
        <v>0.36584416140663312</v>
      </c>
      <c r="E11" s="18">
        <v>0.33514647355225019</v>
      </c>
      <c r="G11" s="18">
        <v>0.39205502583328128</v>
      </c>
      <c r="H11" s="18">
        <v>0.24782658784441611</v>
      </c>
      <c r="J11" s="18">
        <v>0.3445379226144149</v>
      </c>
      <c r="K11" s="18">
        <v>0.31007963120500781</v>
      </c>
      <c r="L11" s="18">
        <v>0.3636677621003368</v>
      </c>
      <c r="M11" s="18">
        <v>0.41266218511548092</v>
      </c>
      <c r="N11" s="18">
        <v>0.31514227432082598</v>
      </c>
      <c r="O11" s="18">
        <v>0.33694107347470847</v>
      </c>
      <c r="P11" s="18">
        <v>0.37680320094713049</v>
      </c>
      <c r="Q11" s="18">
        <v>0.33039156947642051</v>
      </c>
      <c r="R11" s="18">
        <v>0.39796679549415082</v>
      </c>
      <c r="S11" s="18">
        <v>0.34872100978543719</v>
      </c>
      <c r="T11" s="18">
        <v>0.30554483225439549</v>
      </c>
      <c r="U11" s="18">
        <v>0.28897985016380912</v>
      </c>
      <c r="W11" s="18">
        <v>0.4240406481050864</v>
      </c>
      <c r="X11" s="18">
        <v>0.29154885259674812</v>
      </c>
      <c r="Y11" s="18">
        <v>0.36257103794627149</v>
      </c>
      <c r="Z11" s="18">
        <v>0.34345144263201383</v>
      </c>
      <c r="AA11" s="18">
        <v>0.22390583211491979</v>
      </c>
      <c r="AB11" s="18">
        <v>0.27168202455497592</v>
      </c>
      <c r="AC11" s="18">
        <v>0.15936059163587121</v>
      </c>
      <c r="AD11" s="18">
        <v>0.12281323737995981</v>
      </c>
      <c r="AE11" s="18">
        <v>0.32683031092264558</v>
      </c>
      <c r="AG11" s="18">
        <v>0.35748178870022068</v>
      </c>
      <c r="AH11" s="18">
        <v>0.26236081837852221</v>
      </c>
    </row>
    <row r="12" spans="2:36" ht="19" customHeight="1" x14ac:dyDescent="0.35">
      <c r="B12" s="20" t="s">
        <v>267</v>
      </c>
      <c r="C12" s="18">
        <v>4.827074128994624E-2</v>
      </c>
      <c r="D12" s="18">
        <v>4.6927947379459697E-2</v>
      </c>
      <c r="E12" s="18">
        <v>5.0545680926417251E-2</v>
      </c>
      <c r="G12" s="18">
        <v>4.1957794840095437E-2</v>
      </c>
      <c r="H12" s="18">
        <v>6.508224441132944E-2</v>
      </c>
      <c r="J12" s="18">
        <v>1.875274172603518E-2</v>
      </c>
      <c r="K12" s="18">
        <v>8.1985856437464602E-2</v>
      </c>
      <c r="L12" s="18">
        <v>4.8951753300159051E-2</v>
      </c>
      <c r="M12" s="18">
        <v>4.9926635769970418E-2</v>
      </c>
      <c r="N12" s="18">
        <v>4.6797558399019439E-2</v>
      </c>
      <c r="O12" s="18">
        <v>2.4665255720680311E-2</v>
      </c>
      <c r="P12" s="18">
        <v>3.4507789208261981E-2</v>
      </c>
      <c r="Q12" s="18">
        <v>4.7327749910974833E-2</v>
      </c>
      <c r="R12" s="18">
        <v>9.2938332500822216E-2</v>
      </c>
      <c r="S12" s="18">
        <v>9.1409387842991727E-2</v>
      </c>
      <c r="T12" s="18">
        <v>0</v>
      </c>
      <c r="U12" s="18">
        <v>8.8979850163809091E-2</v>
      </c>
      <c r="W12" s="18">
        <v>3.6692182605266778E-2</v>
      </c>
      <c r="X12" s="18">
        <v>3.7768212366087427E-2</v>
      </c>
      <c r="Y12" s="18">
        <v>5.2869661574034298E-2</v>
      </c>
      <c r="Z12" s="18">
        <v>8.3227574662560783E-2</v>
      </c>
      <c r="AA12" s="18">
        <v>9.2694811024767482E-2</v>
      </c>
      <c r="AB12" s="18">
        <v>7.6859064609726538E-2</v>
      </c>
      <c r="AC12" s="18">
        <v>3.9289980298575292E-2</v>
      </c>
      <c r="AD12" s="18">
        <v>0</v>
      </c>
      <c r="AE12" s="18">
        <v>0.1000718959526829</v>
      </c>
      <c r="AG12" s="18">
        <v>4.7923507330351528E-2</v>
      </c>
      <c r="AH12" s="18">
        <v>6.8449129102986159E-2</v>
      </c>
    </row>
    <row r="13" spans="2:36" ht="19" customHeight="1" x14ac:dyDescent="0.35">
      <c r="B13" s="20" t="s">
        <v>268</v>
      </c>
      <c r="C13" s="18">
        <v>1.9062688309270971E-2</v>
      </c>
      <c r="D13" s="18">
        <v>1.9318253175911591E-2</v>
      </c>
      <c r="E13" s="18">
        <v>1.909595119196866E-2</v>
      </c>
      <c r="G13" s="18">
        <v>1.786413510437472E-2</v>
      </c>
      <c r="H13" s="18">
        <v>2.2254459553542091E-2</v>
      </c>
      <c r="J13" s="18">
        <v>0</v>
      </c>
      <c r="K13" s="18">
        <v>0</v>
      </c>
      <c r="L13" s="18">
        <v>9.3281152303350597E-3</v>
      </c>
      <c r="M13" s="18">
        <v>0</v>
      </c>
      <c r="N13" s="18">
        <v>0</v>
      </c>
      <c r="O13" s="18">
        <v>2.262926096221202E-2</v>
      </c>
      <c r="P13" s="18">
        <v>1.6005076686467432E-2</v>
      </c>
      <c r="Q13" s="18">
        <v>0.1048442250814358</v>
      </c>
      <c r="R13" s="18">
        <v>0</v>
      </c>
      <c r="S13" s="18">
        <v>0</v>
      </c>
      <c r="T13" s="18">
        <v>3.1931005003349867E-2</v>
      </c>
      <c r="U13" s="18">
        <v>0.11102014983619091</v>
      </c>
      <c r="W13" s="18">
        <v>2.727390403930284E-2</v>
      </c>
      <c r="X13" s="18">
        <v>2.9453282326239019E-2</v>
      </c>
      <c r="Y13" s="18">
        <v>0</v>
      </c>
      <c r="Z13" s="18">
        <v>2.5044225388547819E-2</v>
      </c>
      <c r="AA13" s="18">
        <v>0</v>
      </c>
      <c r="AB13" s="18">
        <v>0</v>
      </c>
      <c r="AC13" s="18">
        <v>0</v>
      </c>
      <c r="AD13" s="18">
        <v>0</v>
      </c>
      <c r="AE13" s="18">
        <v>0</v>
      </c>
      <c r="AG13" s="18">
        <v>1.9759863135853529E-2</v>
      </c>
      <c r="AH13" s="18">
        <v>0</v>
      </c>
    </row>
    <row r="14" spans="2:36" ht="19" customHeight="1" x14ac:dyDescent="0.35">
      <c r="B14" s="20" t="s">
        <v>66</v>
      </c>
      <c r="C14" s="18">
        <v>9.556767726494754E-2</v>
      </c>
      <c r="D14" s="18">
        <v>7.9403470012719746E-2</v>
      </c>
      <c r="E14" s="18">
        <v>0.11494001761375799</v>
      </c>
      <c r="G14" s="18">
        <v>0.1146903724941707</v>
      </c>
      <c r="H14" s="18">
        <v>4.4643556002530997E-2</v>
      </c>
      <c r="J14" s="18">
        <v>0.18661628899349311</v>
      </c>
      <c r="K14" s="18">
        <v>8.2704810954993796E-2</v>
      </c>
      <c r="L14" s="18">
        <v>9.3195329779807073E-2</v>
      </c>
      <c r="M14" s="18">
        <v>0.116563604319896</v>
      </c>
      <c r="N14" s="18">
        <v>9.3595116798038877E-2</v>
      </c>
      <c r="O14" s="18">
        <v>4.7294516682892328E-2</v>
      </c>
      <c r="P14" s="18">
        <v>0.14668900616625999</v>
      </c>
      <c r="Q14" s="18">
        <v>3.079646207759941E-2</v>
      </c>
      <c r="R14" s="18">
        <v>5.9492531033364493E-2</v>
      </c>
      <c r="S14" s="18">
        <v>0.1119732753717009</v>
      </c>
      <c r="T14" s="18">
        <v>9.5793015010049623E-2</v>
      </c>
      <c r="U14" s="18">
        <v>0</v>
      </c>
      <c r="W14" s="18">
        <v>0.15130998148531799</v>
      </c>
      <c r="X14" s="18">
        <v>9.2863420213094766E-2</v>
      </c>
      <c r="Y14" s="18">
        <v>4.6891629951440382E-2</v>
      </c>
      <c r="Z14" s="18">
        <v>2.5044225388547819E-2</v>
      </c>
      <c r="AA14" s="18">
        <v>4.705099212497442E-2</v>
      </c>
      <c r="AB14" s="18">
        <v>0</v>
      </c>
      <c r="AC14" s="18">
        <v>3.7995283649251067E-2</v>
      </c>
      <c r="AD14" s="18">
        <v>0</v>
      </c>
      <c r="AE14" s="18">
        <v>5.6738404456244632E-2</v>
      </c>
      <c r="AG14" s="18">
        <v>9.7865039570280365E-2</v>
      </c>
      <c r="AH14" s="18">
        <v>3.8809041587053221E-2</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271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265</v>
      </c>
      <c r="C9" s="18">
        <v>0.22911138693631161</v>
      </c>
      <c r="D9" s="18">
        <v>0.22685669347756979</v>
      </c>
      <c r="E9" s="18">
        <v>0.23537484567942121</v>
      </c>
      <c r="G9" s="18">
        <v>0.2197315905809078</v>
      </c>
      <c r="H9" s="18">
        <v>0.25408997291980878</v>
      </c>
      <c r="J9" s="18">
        <v>0.17836492532537701</v>
      </c>
      <c r="K9" s="18">
        <v>0.22438024148987459</v>
      </c>
      <c r="L9" s="18">
        <v>0.21263328692298511</v>
      </c>
      <c r="M9" s="18">
        <v>0.1604089735663945</v>
      </c>
      <c r="N9" s="18">
        <v>0.37660001070022608</v>
      </c>
      <c r="O9" s="18">
        <v>0.1767303765744048</v>
      </c>
      <c r="P9" s="18">
        <v>0.2380446796385465</v>
      </c>
      <c r="Q9" s="18">
        <v>0.24003718255126469</v>
      </c>
      <c r="R9" s="18">
        <v>0.23276989762233621</v>
      </c>
      <c r="S9" s="18">
        <v>0.35648693915687829</v>
      </c>
      <c r="T9" s="18">
        <v>0.34567578377823488</v>
      </c>
      <c r="U9" s="18">
        <v>0.2</v>
      </c>
      <c r="W9" s="18">
        <v>0.19902971924584351</v>
      </c>
      <c r="X9" s="18">
        <v>0.26888642691800091</v>
      </c>
      <c r="Y9" s="18">
        <v>0.26986969310816561</v>
      </c>
      <c r="Z9" s="18">
        <v>0.2282973254834097</v>
      </c>
      <c r="AA9" s="18">
        <v>9.8398317470433844E-2</v>
      </c>
      <c r="AB9" s="18">
        <v>0.25676135392109872</v>
      </c>
      <c r="AC9" s="18">
        <v>0.34173991671253018</v>
      </c>
      <c r="AD9" s="18">
        <v>0.2166108411134009</v>
      </c>
      <c r="AE9" s="18">
        <v>0.25580362963566999</v>
      </c>
      <c r="AG9" s="18">
        <v>0.2281958017979881</v>
      </c>
      <c r="AH9" s="18">
        <v>0.2434186897698839</v>
      </c>
    </row>
    <row r="10" spans="2:36" ht="19" customHeight="1" x14ac:dyDescent="0.35">
      <c r="B10" s="20" t="s">
        <v>266</v>
      </c>
      <c r="C10" s="18">
        <v>0.21221060841829259</v>
      </c>
      <c r="D10" s="18">
        <v>0.20572213804722531</v>
      </c>
      <c r="E10" s="18">
        <v>0.2152155875528777</v>
      </c>
      <c r="G10" s="18">
        <v>0.18050309079782831</v>
      </c>
      <c r="H10" s="18">
        <v>0.29664836433500053</v>
      </c>
      <c r="J10" s="18">
        <v>0.1763056138965195</v>
      </c>
      <c r="K10" s="18">
        <v>0.27580774358310811</v>
      </c>
      <c r="L10" s="18">
        <v>0.25057186493229389</v>
      </c>
      <c r="M10" s="18">
        <v>0.30119621234254718</v>
      </c>
      <c r="N10" s="18">
        <v>0.1635761759368628</v>
      </c>
      <c r="O10" s="18">
        <v>0.1987163909048322</v>
      </c>
      <c r="P10" s="18">
        <v>0.17696062236779209</v>
      </c>
      <c r="Q10" s="18">
        <v>0.1807063477330379</v>
      </c>
      <c r="R10" s="18">
        <v>0.16554600890473059</v>
      </c>
      <c r="S10" s="18">
        <v>0.1535658368900682</v>
      </c>
      <c r="T10" s="18">
        <v>0.17283789188911741</v>
      </c>
      <c r="U10" s="18">
        <v>0.28897985016380912</v>
      </c>
      <c r="W10" s="18">
        <v>0.1548199382573745</v>
      </c>
      <c r="X10" s="18">
        <v>0.17407286236681829</v>
      </c>
      <c r="Y10" s="18">
        <v>0.1917159757195806</v>
      </c>
      <c r="Z10" s="18">
        <v>0.33861878065447648</v>
      </c>
      <c r="AA10" s="18">
        <v>0.40915509580191389</v>
      </c>
      <c r="AB10" s="18">
        <v>0.20830890640464569</v>
      </c>
      <c r="AC10" s="18">
        <v>0.37885215239797909</v>
      </c>
      <c r="AD10" s="18">
        <v>0.65639103665628951</v>
      </c>
      <c r="AE10" s="18">
        <v>0.34941176411698532</v>
      </c>
      <c r="AG10" s="18">
        <v>0.20441152435095389</v>
      </c>
      <c r="AH10" s="18">
        <v>0.44641736065120091</v>
      </c>
    </row>
    <row r="11" spans="2:36" ht="19" customHeight="1" x14ac:dyDescent="0.35">
      <c r="B11" s="20" t="s">
        <v>144</v>
      </c>
      <c r="C11" s="18">
        <v>0.39117034172968168</v>
      </c>
      <c r="D11" s="18">
        <v>0.39935266782587631</v>
      </c>
      <c r="E11" s="18">
        <v>0.38503108616121667</v>
      </c>
      <c r="G11" s="18">
        <v>0.42933972057512698</v>
      </c>
      <c r="H11" s="18">
        <v>0.28952451965611931</v>
      </c>
      <c r="J11" s="18">
        <v>0.3374156354153155</v>
      </c>
      <c r="K11" s="18">
        <v>0.39206548764247251</v>
      </c>
      <c r="L11" s="18">
        <v>0.36358285646208077</v>
      </c>
      <c r="M11" s="18">
        <v>0.41632921970114201</v>
      </c>
      <c r="N11" s="18">
        <v>0.22969892815007059</v>
      </c>
      <c r="O11" s="18">
        <v>0.55259346011719002</v>
      </c>
      <c r="P11" s="18">
        <v>0.39704548692842129</v>
      </c>
      <c r="Q11" s="18">
        <v>0.45810562071294159</v>
      </c>
      <c r="R11" s="18">
        <v>0.39813353141910612</v>
      </c>
      <c r="S11" s="18">
        <v>0.33226925465985663</v>
      </c>
      <c r="T11" s="18">
        <v>0.34087007733425517</v>
      </c>
      <c r="U11" s="18">
        <v>0.2</v>
      </c>
      <c r="W11" s="18">
        <v>0.44415993159149258</v>
      </c>
      <c r="X11" s="18">
        <v>0.42073328759476458</v>
      </c>
      <c r="Y11" s="18">
        <v>0.32800269093665341</v>
      </c>
      <c r="Z11" s="18">
        <v>0.34189337029170502</v>
      </c>
      <c r="AA11" s="18">
        <v>0.43315867164769689</v>
      </c>
      <c r="AB11" s="18">
        <v>0.29064327382685018</v>
      </c>
      <c r="AC11" s="18">
        <v>0.15342909530975779</v>
      </c>
      <c r="AD11" s="18">
        <v>0</v>
      </c>
      <c r="AE11" s="18">
        <v>0.39478460624734429</v>
      </c>
      <c r="AG11" s="18">
        <v>0.39499742152986922</v>
      </c>
      <c r="AH11" s="18">
        <v>0.2700324823831976</v>
      </c>
    </row>
    <row r="12" spans="2:36" ht="19" customHeight="1" x14ac:dyDescent="0.35">
      <c r="B12" s="20" t="s">
        <v>267</v>
      </c>
      <c r="C12" s="18">
        <v>4.5293538849426961E-2</v>
      </c>
      <c r="D12" s="18">
        <v>5.7330695034079518E-2</v>
      </c>
      <c r="E12" s="18">
        <v>3.2789434027693368E-2</v>
      </c>
      <c r="G12" s="18">
        <v>2.6706850751796379E-2</v>
      </c>
      <c r="H12" s="18">
        <v>9.4790262360661168E-2</v>
      </c>
      <c r="J12" s="18">
        <v>9.0198570779388129E-2</v>
      </c>
      <c r="K12" s="18">
        <v>2.5041716329551211E-2</v>
      </c>
      <c r="L12" s="18">
        <v>5.5112879123496147E-2</v>
      </c>
      <c r="M12" s="18">
        <v>0</v>
      </c>
      <c r="N12" s="18">
        <v>8.9732210015781952E-2</v>
      </c>
      <c r="O12" s="18">
        <v>0</v>
      </c>
      <c r="P12" s="18">
        <v>1.9969532524500209E-2</v>
      </c>
      <c r="Q12" s="18">
        <v>2.2420498330973381E-2</v>
      </c>
      <c r="R12" s="18">
        <v>0.11243649504018011</v>
      </c>
      <c r="S12" s="18">
        <v>4.5704693921495863E-2</v>
      </c>
      <c r="T12" s="18">
        <v>6.8844930358578346E-2</v>
      </c>
      <c r="U12" s="18">
        <v>8.8979850163809091E-2</v>
      </c>
      <c r="W12" s="18">
        <v>1.2581993833431891E-2</v>
      </c>
      <c r="X12" s="18">
        <v>1.1342465020017021E-2</v>
      </c>
      <c r="Y12" s="18">
        <v>0.12910409155515101</v>
      </c>
      <c r="Z12" s="18">
        <v>4.8558395216504673E-2</v>
      </c>
      <c r="AA12" s="18">
        <v>5.9287915079955338E-2</v>
      </c>
      <c r="AB12" s="18">
        <v>0.24428646584740529</v>
      </c>
      <c r="AC12" s="18">
        <v>8.798355193048181E-2</v>
      </c>
      <c r="AD12" s="18">
        <v>0</v>
      </c>
      <c r="AE12" s="18">
        <v>0</v>
      </c>
      <c r="AG12" s="18">
        <v>4.6950047867480943E-2</v>
      </c>
      <c r="AH12" s="18">
        <v>0</v>
      </c>
    </row>
    <row r="13" spans="2:36" ht="19" customHeight="1" x14ac:dyDescent="0.35">
      <c r="B13" s="20" t="s">
        <v>268</v>
      </c>
      <c r="C13" s="18">
        <v>1.804245255781381E-2</v>
      </c>
      <c r="D13" s="18">
        <v>1.825691114353193E-2</v>
      </c>
      <c r="E13" s="18">
        <v>1.8104131018410841E-2</v>
      </c>
      <c r="G13" s="18">
        <v>1.5546505603629111E-2</v>
      </c>
      <c r="H13" s="18">
        <v>2.468920940018729E-2</v>
      </c>
      <c r="J13" s="18">
        <v>2.5502934941198312E-2</v>
      </c>
      <c r="K13" s="18">
        <v>0</v>
      </c>
      <c r="L13" s="18">
        <v>9.3281152303350597E-3</v>
      </c>
      <c r="M13" s="18">
        <v>0</v>
      </c>
      <c r="N13" s="18">
        <v>0</v>
      </c>
      <c r="O13" s="18">
        <v>2.4665255720680311E-2</v>
      </c>
      <c r="P13" s="18">
        <v>1.6005076686467432E-2</v>
      </c>
      <c r="Q13" s="18">
        <v>4.9365175335890923E-2</v>
      </c>
      <c r="R13" s="18">
        <v>1.3303177471155029E-2</v>
      </c>
      <c r="S13" s="18">
        <v>6.2156449047076491E-2</v>
      </c>
      <c r="T13" s="18">
        <v>0</v>
      </c>
      <c r="U13" s="18">
        <v>0.11102014983619091</v>
      </c>
      <c r="W13" s="18">
        <v>2.3892850260812531E-2</v>
      </c>
      <c r="X13" s="18">
        <v>1.1342465020017021E-2</v>
      </c>
      <c r="Y13" s="18">
        <v>2.9513754898181921E-2</v>
      </c>
      <c r="Z13" s="18">
        <v>0</v>
      </c>
      <c r="AA13" s="18">
        <v>0</v>
      </c>
      <c r="AB13" s="18">
        <v>0</v>
      </c>
      <c r="AC13" s="18">
        <v>0</v>
      </c>
      <c r="AD13" s="18">
        <v>0.1269981222303096</v>
      </c>
      <c r="AE13" s="18">
        <v>0</v>
      </c>
      <c r="AG13" s="18">
        <v>1.7463689032326878E-2</v>
      </c>
      <c r="AH13" s="18">
        <v>4.0131467195717738E-2</v>
      </c>
    </row>
    <row r="14" spans="2:36" ht="19" customHeight="1" x14ac:dyDescent="0.35">
      <c r="B14" s="20" t="s">
        <v>66</v>
      </c>
      <c r="C14" s="18">
        <v>0.1041716715084733</v>
      </c>
      <c r="D14" s="18">
        <v>9.2480894471717215E-2</v>
      </c>
      <c r="E14" s="18">
        <v>0.1134849155603804</v>
      </c>
      <c r="G14" s="18">
        <v>0.12817224169071151</v>
      </c>
      <c r="H14" s="18">
        <v>4.0257671328223027E-2</v>
      </c>
      <c r="J14" s="18">
        <v>0.19221231964220159</v>
      </c>
      <c r="K14" s="18">
        <v>8.2704810954993796E-2</v>
      </c>
      <c r="L14" s="18">
        <v>0.1087709973288086</v>
      </c>
      <c r="M14" s="18">
        <v>0.122065594389916</v>
      </c>
      <c r="N14" s="18">
        <v>0.14039267519705831</v>
      </c>
      <c r="O14" s="18">
        <v>4.7294516682892328E-2</v>
      </c>
      <c r="P14" s="18">
        <v>0.15197460185427239</v>
      </c>
      <c r="Q14" s="18">
        <v>4.9365175335890923E-2</v>
      </c>
      <c r="R14" s="18">
        <v>7.781088954249174E-2</v>
      </c>
      <c r="S14" s="18">
        <v>4.9816826324624391E-2</v>
      </c>
      <c r="T14" s="18">
        <v>7.1771316639814328E-2</v>
      </c>
      <c r="U14" s="18">
        <v>0.11102014983619091</v>
      </c>
      <c r="W14" s="18">
        <v>0.16551556681104501</v>
      </c>
      <c r="X14" s="18">
        <v>0.1136224930803823</v>
      </c>
      <c r="Y14" s="18">
        <v>5.1793793782267512E-2</v>
      </c>
      <c r="Z14" s="18">
        <v>4.263212835390421E-2</v>
      </c>
      <c r="AA14" s="18">
        <v>0</v>
      </c>
      <c r="AB14" s="18">
        <v>0</v>
      </c>
      <c r="AC14" s="18">
        <v>3.7995283649251067E-2</v>
      </c>
      <c r="AD14" s="18">
        <v>0</v>
      </c>
      <c r="AE14" s="18">
        <v>0</v>
      </c>
      <c r="AG14" s="18">
        <v>0.1079815154213811</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J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272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46" customHeight="1" x14ac:dyDescent="0.35">
      <c r="B9" s="20" t="s">
        <v>273</v>
      </c>
      <c r="C9" s="18">
        <v>0.29609813108966709</v>
      </c>
      <c r="D9" s="18">
        <v>0.29347062900038479</v>
      </c>
      <c r="E9" s="18">
        <v>0.30387756938484728</v>
      </c>
      <c r="G9" s="18">
        <v>0.27893664121525719</v>
      </c>
      <c r="H9" s="18">
        <v>0.34179952312318368</v>
      </c>
      <c r="J9" s="18">
        <v>0.43152635193198979</v>
      </c>
      <c r="K9" s="18">
        <v>0.31294832061877259</v>
      </c>
      <c r="L9" s="18">
        <v>0.31332171389259622</v>
      </c>
      <c r="M9" s="18">
        <v>0.1312382405454918</v>
      </c>
      <c r="N9" s="18">
        <v>0.37660001070022608</v>
      </c>
      <c r="O9" s="18">
        <v>0.27882173935498411</v>
      </c>
      <c r="P9" s="18">
        <v>0.29489517337227511</v>
      </c>
      <c r="Q9" s="18">
        <v>0.32020124608202871</v>
      </c>
      <c r="R9" s="18">
        <v>0.2420115445592568</v>
      </c>
      <c r="S9" s="18">
        <v>0.3404967449791802</v>
      </c>
      <c r="T9" s="18">
        <v>0.20740464328632841</v>
      </c>
      <c r="U9" s="18">
        <v>0.42204029967238188</v>
      </c>
      <c r="W9" s="18">
        <v>0.27085192374450401</v>
      </c>
      <c r="X9" s="18">
        <v>0.32423607840114088</v>
      </c>
      <c r="Y9" s="18">
        <v>0.24673579112831509</v>
      </c>
      <c r="Z9" s="18">
        <v>0.32207087600655399</v>
      </c>
      <c r="AA9" s="18">
        <v>0.22422903347688561</v>
      </c>
      <c r="AB9" s="18">
        <v>0.52945443686177762</v>
      </c>
      <c r="AC9" s="18">
        <v>0.44003938402786708</v>
      </c>
      <c r="AD9" s="18">
        <v>0.40281294378716581</v>
      </c>
      <c r="AE9" s="18">
        <v>0.4482279889069245</v>
      </c>
      <c r="AG9" s="18">
        <v>0.2935359926869619</v>
      </c>
      <c r="AH9" s="18">
        <v>0.43387681298866643</v>
      </c>
    </row>
    <row r="10" spans="2:36" ht="32.15" customHeight="1" x14ac:dyDescent="0.35">
      <c r="B10" s="20" t="s">
        <v>274</v>
      </c>
      <c r="C10" s="18">
        <v>0.29241000709319698</v>
      </c>
      <c r="D10" s="18">
        <v>0.27497897417821648</v>
      </c>
      <c r="E10" s="18">
        <v>0.31642569620762168</v>
      </c>
      <c r="G10" s="18">
        <v>0.30736685116876628</v>
      </c>
      <c r="H10" s="18">
        <v>0.25257963107782372</v>
      </c>
      <c r="J10" s="18">
        <v>0.32632156830034509</v>
      </c>
      <c r="K10" s="18">
        <v>0.18745675947939941</v>
      </c>
      <c r="L10" s="18">
        <v>0.27136733643607658</v>
      </c>
      <c r="M10" s="18">
        <v>0.26576785667624991</v>
      </c>
      <c r="N10" s="18">
        <v>0.48993864849545071</v>
      </c>
      <c r="O10" s="18">
        <v>0.35892708780513588</v>
      </c>
      <c r="P10" s="18">
        <v>0.26782995063294501</v>
      </c>
      <c r="Q10" s="18">
        <v>0.38813270855893739</v>
      </c>
      <c r="R10" s="18">
        <v>0.31178188737071438</v>
      </c>
      <c r="S10" s="18">
        <v>0.41910494915183738</v>
      </c>
      <c r="T10" s="18">
        <v>0.17547363828297849</v>
      </c>
      <c r="U10" s="18">
        <v>0.28897985016380912</v>
      </c>
      <c r="W10" s="18">
        <v>0.30444482459510519</v>
      </c>
      <c r="X10" s="18">
        <v>0.26021139348657107</v>
      </c>
      <c r="Y10" s="18">
        <v>0.29116033947724967</v>
      </c>
      <c r="Z10" s="18">
        <v>0.29119083834420512</v>
      </c>
      <c r="AA10" s="18">
        <v>0.22348890068473851</v>
      </c>
      <c r="AB10" s="18">
        <v>0.31846213520885158</v>
      </c>
      <c r="AC10" s="18">
        <v>0.32166137650406829</v>
      </c>
      <c r="AD10" s="18">
        <v>0.5298110660174753</v>
      </c>
      <c r="AE10" s="18">
        <v>0.28777155880622268</v>
      </c>
      <c r="AG10" s="18">
        <v>0.29007987470422453</v>
      </c>
      <c r="AH10" s="18">
        <v>0.36425615852416932</v>
      </c>
    </row>
    <row r="11" spans="2:36" ht="32.15" customHeight="1" x14ac:dyDescent="0.35">
      <c r="B11" s="20" t="s">
        <v>275</v>
      </c>
      <c r="C11" s="18">
        <v>0.24910621779826439</v>
      </c>
      <c r="D11" s="18">
        <v>0.26540680253973392</v>
      </c>
      <c r="E11" s="18">
        <v>0.2321076632678227</v>
      </c>
      <c r="G11" s="18">
        <v>0.24218351675046501</v>
      </c>
      <c r="H11" s="18">
        <v>0.26754150965413509</v>
      </c>
      <c r="J11" s="18">
        <v>0.28731491439532181</v>
      </c>
      <c r="K11" s="18">
        <v>0.39109738835430657</v>
      </c>
      <c r="L11" s="18">
        <v>0.22098280034308909</v>
      </c>
      <c r="M11" s="18">
        <v>0.25717448697412609</v>
      </c>
      <c r="N11" s="18">
        <v>0.37824640399754389</v>
      </c>
      <c r="O11" s="18">
        <v>0.16654880576935729</v>
      </c>
      <c r="P11" s="18">
        <v>0.25933796148273042</v>
      </c>
      <c r="Q11" s="18">
        <v>0.33514041206242062</v>
      </c>
      <c r="R11" s="18">
        <v>0.2310910718844601</v>
      </c>
      <c r="S11" s="18">
        <v>6.2156449047076491E-2</v>
      </c>
      <c r="T11" s="18">
        <v>0.1116116282762788</v>
      </c>
      <c r="U11" s="18">
        <v>0.2</v>
      </c>
      <c r="W11" s="18">
        <v>0.25194839552568482</v>
      </c>
      <c r="X11" s="18">
        <v>0.27220250441260641</v>
      </c>
      <c r="Y11" s="18">
        <v>0.1469520230045317</v>
      </c>
      <c r="Z11" s="18">
        <v>0.29421036730655969</v>
      </c>
      <c r="AA11" s="18">
        <v>0.31918219914091572</v>
      </c>
      <c r="AB11" s="18">
        <v>0.36642040330745113</v>
      </c>
      <c r="AC11" s="18">
        <v>0.2594489627466891</v>
      </c>
      <c r="AD11" s="18">
        <v>0.34737569660256479</v>
      </c>
      <c r="AE11" s="18">
        <v>0.2456663054931563</v>
      </c>
      <c r="AG11" s="18">
        <v>0.2496424404655144</v>
      </c>
      <c r="AH11" s="18">
        <v>0.27780652159337133</v>
      </c>
    </row>
    <row r="12" spans="2:36" ht="32.15" customHeight="1" x14ac:dyDescent="0.35">
      <c r="B12" s="20" t="s">
        <v>276</v>
      </c>
      <c r="C12" s="18">
        <v>0.2159606456967251</v>
      </c>
      <c r="D12" s="18">
        <v>0.2183512509316245</v>
      </c>
      <c r="E12" s="18">
        <v>0.21689308112040689</v>
      </c>
      <c r="G12" s="18">
        <v>0.21316288442554429</v>
      </c>
      <c r="H12" s="18">
        <v>0.2234111401238485</v>
      </c>
      <c r="J12" s="18">
        <v>0.24925261340282551</v>
      </c>
      <c r="K12" s="18">
        <v>0.18062810177603569</v>
      </c>
      <c r="L12" s="18">
        <v>0.19786226549078029</v>
      </c>
      <c r="M12" s="18">
        <v>0.25659883202056882</v>
      </c>
      <c r="N12" s="18">
        <v>0.20651082755362529</v>
      </c>
      <c r="O12" s="18">
        <v>0.16428428342994639</v>
      </c>
      <c r="P12" s="18">
        <v>0.26636313063023931</v>
      </c>
      <c r="Q12" s="18">
        <v>0.15194731108035461</v>
      </c>
      <c r="R12" s="18">
        <v>0.28136145159631859</v>
      </c>
      <c r="S12" s="18">
        <v>0.21572228593714471</v>
      </c>
      <c r="T12" s="18">
        <v>0.22322325655255759</v>
      </c>
      <c r="U12" s="18">
        <v>0.11102014983619091</v>
      </c>
      <c r="W12" s="18">
        <v>0.1859814730542183</v>
      </c>
      <c r="X12" s="18">
        <v>0.21344568227365451</v>
      </c>
      <c r="Y12" s="18">
        <v>0.2538134404296416</v>
      </c>
      <c r="Z12" s="18">
        <v>0.1884987723139413</v>
      </c>
      <c r="AA12" s="18">
        <v>0.27414373574467682</v>
      </c>
      <c r="AB12" s="18">
        <v>0.3359181466771694</v>
      </c>
      <c r="AC12" s="18">
        <v>0.36082199136398091</v>
      </c>
      <c r="AD12" s="18">
        <v>0.1269981222303096</v>
      </c>
      <c r="AE12" s="18">
        <v>0.21372580930197549</v>
      </c>
      <c r="AG12" s="18">
        <v>0.21810830749418281</v>
      </c>
      <c r="AH12" s="18">
        <v>0.18631981882311499</v>
      </c>
    </row>
    <row r="13" spans="2:36" ht="19" customHeight="1" x14ac:dyDescent="0.35">
      <c r="B13" s="20" t="s">
        <v>277</v>
      </c>
      <c r="C13" s="18">
        <v>0.20514755748706781</v>
      </c>
      <c r="D13" s="18">
        <v>0.17654309195415799</v>
      </c>
      <c r="E13" s="18">
        <v>0.2347474990636601</v>
      </c>
      <c r="G13" s="18">
        <v>0.25138342118356582</v>
      </c>
      <c r="H13" s="18">
        <v>8.2020524329374192E-2</v>
      </c>
      <c r="J13" s="18">
        <v>0.16804959425942609</v>
      </c>
      <c r="K13" s="18">
        <v>0.24811443286498139</v>
      </c>
      <c r="L13" s="18">
        <v>0.22414645697765609</v>
      </c>
      <c r="M13" s="18">
        <v>0.26450999433697669</v>
      </c>
      <c r="N13" s="18">
        <v>0.1829013697510512</v>
      </c>
      <c r="O13" s="18">
        <v>0.1355454411796235</v>
      </c>
      <c r="P13" s="18">
        <v>0.25857728963719562</v>
      </c>
      <c r="Q13" s="18">
        <v>0.18296843707001001</v>
      </c>
      <c r="R13" s="18">
        <v>0.1967959516092207</v>
      </c>
      <c r="S13" s="18">
        <v>0.1119732753717009</v>
      </c>
      <c r="T13" s="18">
        <v>0.16492858525600279</v>
      </c>
      <c r="U13" s="18">
        <v>0.11102014983619091</v>
      </c>
      <c r="W13" s="18">
        <v>0.29614656239276838</v>
      </c>
      <c r="X13" s="18">
        <v>0.21917828321967089</v>
      </c>
      <c r="Y13" s="18">
        <v>0.16420311635249579</v>
      </c>
      <c r="Z13" s="18">
        <v>4.2438863769145602E-2</v>
      </c>
      <c r="AA13" s="18">
        <v>7.2923257248107096E-2</v>
      </c>
      <c r="AB13" s="18">
        <v>0.1045108269327074</v>
      </c>
      <c r="AC13" s="18">
        <v>3.5688519852694708E-2</v>
      </c>
      <c r="AD13" s="18">
        <v>0</v>
      </c>
      <c r="AE13" s="18">
        <v>0.11715037158363539</v>
      </c>
      <c r="AG13" s="18">
        <v>0.21017719387893041</v>
      </c>
      <c r="AH13" s="18">
        <v>8.0130798289088215E-2</v>
      </c>
    </row>
    <row r="14" spans="2:36" ht="32.15" customHeight="1" x14ac:dyDescent="0.35">
      <c r="B14" s="20" t="s">
        <v>278</v>
      </c>
      <c r="C14" s="18">
        <v>0.16275316962122161</v>
      </c>
      <c r="D14" s="18">
        <v>0.19254506543753089</v>
      </c>
      <c r="E14" s="18">
        <v>0.13264154324287811</v>
      </c>
      <c r="G14" s="18">
        <v>9.886497034913401E-2</v>
      </c>
      <c r="H14" s="18">
        <v>0.33288872676785941</v>
      </c>
      <c r="J14" s="18">
        <v>8.7261205683585974E-2</v>
      </c>
      <c r="K14" s="18">
        <v>0.2598703091995308</v>
      </c>
      <c r="L14" s="18">
        <v>0.20671773000698501</v>
      </c>
      <c r="M14" s="18">
        <v>9.6186236954279747E-2</v>
      </c>
      <c r="N14" s="18">
        <v>0.19063021333869651</v>
      </c>
      <c r="O14" s="18">
        <v>0.1247206237427913</v>
      </c>
      <c r="P14" s="18">
        <v>0.2019254265629466</v>
      </c>
      <c r="Q14" s="18">
        <v>6.771082281703214E-2</v>
      </c>
      <c r="R14" s="18">
        <v>0.14117810507669989</v>
      </c>
      <c r="S14" s="18">
        <v>0</v>
      </c>
      <c r="T14" s="18">
        <v>0.2311377692207201</v>
      </c>
      <c r="U14" s="18">
        <v>0.11102014983619091</v>
      </c>
      <c r="W14" s="18">
        <v>6.106635830001067E-2</v>
      </c>
      <c r="X14" s="18">
        <v>0.14194415961856829</v>
      </c>
      <c r="Y14" s="18">
        <v>0.17927165248189439</v>
      </c>
      <c r="Z14" s="18">
        <v>0.32752948134980958</v>
      </c>
      <c r="AA14" s="18">
        <v>0.33375873276129819</v>
      </c>
      <c r="AB14" s="18">
        <v>0.18383471874779869</v>
      </c>
      <c r="AC14" s="18">
        <v>0.45794627061770632</v>
      </c>
      <c r="AD14" s="18">
        <v>0.53357779927632976</v>
      </c>
      <c r="AE14" s="18">
        <v>0.52330054015686522</v>
      </c>
      <c r="AG14" s="18">
        <v>0.1524540133025036</v>
      </c>
      <c r="AH14" s="18">
        <v>0.52654815894028906</v>
      </c>
    </row>
    <row r="15" spans="2:36" ht="32.15" customHeight="1" x14ac:dyDescent="0.35">
      <c r="B15" s="20" t="s">
        <v>279</v>
      </c>
      <c r="C15" s="18">
        <v>0.16055060712556199</v>
      </c>
      <c r="D15" s="18">
        <v>0.18049038734646339</v>
      </c>
      <c r="E15" s="18">
        <v>0.14124876553064269</v>
      </c>
      <c r="G15" s="18">
        <v>0.14333867592908581</v>
      </c>
      <c r="H15" s="18">
        <v>0.2063863254122949</v>
      </c>
      <c r="J15" s="18">
        <v>0.1557033703955544</v>
      </c>
      <c r="K15" s="18">
        <v>0.18016007700467629</v>
      </c>
      <c r="L15" s="18">
        <v>0.1168441067670736</v>
      </c>
      <c r="M15" s="18">
        <v>0.17691856527634919</v>
      </c>
      <c r="N15" s="18">
        <v>0.14769556172193399</v>
      </c>
      <c r="O15" s="18">
        <v>0.2399013262996135</v>
      </c>
      <c r="P15" s="18">
        <v>9.9850272092205067E-2</v>
      </c>
      <c r="Q15" s="18">
        <v>0.1501345495674945</v>
      </c>
      <c r="R15" s="18">
        <v>0.24941061646080781</v>
      </c>
      <c r="S15" s="18">
        <v>0.1910430404922405</v>
      </c>
      <c r="T15" s="18">
        <v>0.1406162469983927</v>
      </c>
      <c r="U15" s="18">
        <v>0.17795970032761821</v>
      </c>
      <c r="W15" s="18">
        <v>0.13106604694146781</v>
      </c>
      <c r="X15" s="18">
        <v>9.5901124871574067E-2</v>
      </c>
      <c r="Y15" s="18">
        <v>0.1244618554921347</v>
      </c>
      <c r="Z15" s="18">
        <v>0.2593073271272201</v>
      </c>
      <c r="AA15" s="18">
        <v>0.32906008724525498</v>
      </c>
      <c r="AB15" s="18">
        <v>0.20450594045474499</v>
      </c>
      <c r="AC15" s="18">
        <v>0.29986898292074399</v>
      </c>
      <c r="AD15" s="18">
        <v>0.52562618116712545</v>
      </c>
      <c r="AE15" s="18">
        <v>0.33454974355675698</v>
      </c>
      <c r="AG15" s="18">
        <v>0.154233186248207</v>
      </c>
      <c r="AH15" s="18">
        <v>0.39492998897431503</v>
      </c>
    </row>
    <row r="16" spans="2:36" ht="32.15" customHeight="1" x14ac:dyDescent="0.35">
      <c r="B16" s="20" t="s">
        <v>280</v>
      </c>
      <c r="C16" s="18">
        <v>0.15412038791298799</v>
      </c>
      <c r="D16" s="18">
        <v>0.16426764900068941</v>
      </c>
      <c r="E16" s="18">
        <v>0.13426516062436239</v>
      </c>
      <c r="G16" s="18">
        <v>0.1137860825305739</v>
      </c>
      <c r="H16" s="18">
        <v>0.26153145281300871</v>
      </c>
      <c r="J16" s="18">
        <v>0.118546218265461</v>
      </c>
      <c r="K16" s="18">
        <v>9.5647666578431656E-2</v>
      </c>
      <c r="L16" s="18">
        <v>0.13700778514471831</v>
      </c>
      <c r="M16" s="18">
        <v>0.19583732923269179</v>
      </c>
      <c r="N16" s="18">
        <v>0.31556060150382331</v>
      </c>
      <c r="O16" s="18">
        <v>0.141883550048677</v>
      </c>
      <c r="P16" s="18">
        <v>0.1740243728926768</v>
      </c>
      <c r="Q16" s="18">
        <v>0.1782195944840099</v>
      </c>
      <c r="R16" s="18">
        <v>0.1551257440047997</v>
      </c>
      <c r="S16" s="18">
        <v>0.2198344183402732</v>
      </c>
      <c r="T16" s="18">
        <v>0.14137474068104131</v>
      </c>
      <c r="U16" s="18">
        <v>0.11102014983619091</v>
      </c>
      <c r="W16" s="18">
        <v>9.4756657254496321E-2</v>
      </c>
      <c r="X16" s="18">
        <v>0.13588164738912301</v>
      </c>
      <c r="Y16" s="18">
        <v>0.18944572197151821</v>
      </c>
      <c r="Z16" s="18">
        <v>0.1751454547809089</v>
      </c>
      <c r="AA16" s="18">
        <v>0.20714932359306851</v>
      </c>
      <c r="AB16" s="18">
        <v>0.30352241992979351</v>
      </c>
      <c r="AC16" s="18">
        <v>0.37675633970439742</v>
      </c>
      <c r="AD16" s="18">
        <v>0.130764855489164</v>
      </c>
      <c r="AE16" s="18">
        <v>0.30607827262054699</v>
      </c>
      <c r="AG16" s="18">
        <v>0.14809333064551661</v>
      </c>
      <c r="AH16" s="18">
        <v>0.25067914919242013</v>
      </c>
    </row>
    <row r="17" spans="2:34" ht="19" customHeight="1" x14ac:dyDescent="0.35">
      <c r="B17" s="20" t="s">
        <v>66</v>
      </c>
      <c r="C17" s="18">
        <v>6.0848118456584513E-2</v>
      </c>
      <c r="D17" s="18">
        <v>5.997492693960263E-2</v>
      </c>
      <c r="E17" s="18">
        <v>6.2813654020149184E-2</v>
      </c>
      <c r="G17" s="18">
        <v>7.8291219239233864E-2</v>
      </c>
      <c r="H17" s="18">
        <v>1.439679092139819E-2</v>
      </c>
      <c r="J17" s="18">
        <v>9.1885788224309276E-2</v>
      </c>
      <c r="K17" s="18">
        <v>5.5136540636662533E-2</v>
      </c>
      <c r="L17" s="18">
        <v>5.3572295681768953E-2</v>
      </c>
      <c r="M17" s="18">
        <v>0.116563604319896</v>
      </c>
      <c r="N17" s="18">
        <v>0</v>
      </c>
      <c r="O17" s="18">
        <v>5.5440092729471577E-2</v>
      </c>
      <c r="P17" s="18">
        <v>8.3989839270369931E-2</v>
      </c>
      <c r="Q17" s="18">
        <v>7.7899548076518249E-2</v>
      </c>
      <c r="R17" s="18">
        <v>1.8318358509127261E-2</v>
      </c>
      <c r="S17" s="18">
        <v>0</v>
      </c>
      <c r="T17" s="18">
        <v>6.3862010006699749E-2</v>
      </c>
      <c r="U17" s="18">
        <v>0</v>
      </c>
      <c r="W17" s="18">
        <v>8.978134972803932E-2</v>
      </c>
      <c r="X17" s="18">
        <v>5.8216479365434178E-2</v>
      </c>
      <c r="Y17" s="18">
        <v>6.7155836785568274E-2</v>
      </c>
      <c r="Z17" s="18">
        <v>0</v>
      </c>
      <c r="AA17" s="18">
        <v>0</v>
      </c>
      <c r="AB17" s="18">
        <v>0</v>
      </c>
      <c r="AC17" s="18">
        <v>4.3528872811191562E-2</v>
      </c>
      <c r="AD17" s="18">
        <v>0</v>
      </c>
      <c r="AE17" s="18">
        <v>0</v>
      </c>
      <c r="AG17" s="18">
        <v>6.3073501138428648E-2</v>
      </c>
      <c r="AH17" s="18">
        <v>0</v>
      </c>
    </row>
    <row r="19" spans="2:34" x14ac:dyDescent="0.35">
      <c r="B19" t="s">
        <v>380</v>
      </c>
    </row>
    <row r="20" spans="2:34" x14ac:dyDescent="0.35">
      <c r="B20" t="s">
        <v>11</v>
      </c>
    </row>
    <row r="22" spans="2:34" x14ac:dyDescent="0.35">
      <c r="B22"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281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32.15" customHeight="1" x14ac:dyDescent="0.35">
      <c r="B9" s="20" t="s">
        <v>282</v>
      </c>
      <c r="C9" s="18">
        <v>0.35015097703851561</v>
      </c>
      <c r="D9" s="18">
        <v>0.33457095309712948</v>
      </c>
      <c r="E9" s="18">
        <v>0.37308186468990812</v>
      </c>
      <c r="G9" s="18">
        <v>0.35981082779936052</v>
      </c>
      <c r="H9" s="18">
        <v>0.32442660055154598</v>
      </c>
      <c r="J9" s="18">
        <v>0.29894203638875871</v>
      </c>
      <c r="K9" s="18">
        <v>0.43257661358424149</v>
      </c>
      <c r="L9" s="18">
        <v>0.33395115900263023</v>
      </c>
      <c r="M9" s="18">
        <v>0.39391471758963792</v>
      </c>
      <c r="N9" s="18">
        <v>0.45896729938073078</v>
      </c>
      <c r="O9" s="18">
        <v>0.4062216044880283</v>
      </c>
      <c r="P9" s="18">
        <v>0.36461950941567389</v>
      </c>
      <c r="Q9" s="18">
        <v>0.30615830963258711</v>
      </c>
      <c r="R9" s="18">
        <v>0.19882507444723299</v>
      </c>
      <c r="S9" s="18">
        <v>0.28199086738734969</v>
      </c>
      <c r="T9" s="18">
        <v>0.45699677216713869</v>
      </c>
      <c r="U9" s="18">
        <v>0.2</v>
      </c>
      <c r="W9" s="18">
        <v>0.34027053519554962</v>
      </c>
      <c r="X9" s="18">
        <v>0.43722236518053442</v>
      </c>
      <c r="Y9" s="18">
        <v>0.26891291711175341</v>
      </c>
      <c r="Z9" s="18">
        <v>0.26312879529754529</v>
      </c>
      <c r="AA9" s="18">
        <v>0.32546107272132713</v>
      </c>
      <c r="AB9" s="18">
        <v>0.59267950059826802</v>
      </c>
      <c r="AC9" s="18">
        <v>0.44419201570134992</v>
      </c>
      <c r="AD9" s="18">
        <v>0.40281294378716581</v>
      </c>
      <c r="AE9" s="18">
        <v>0.2456663054931563</v>
      </c>
      <c r="AG9" s="18">
        <v>0.35027820917338248</v>
      </c>
      <c r="AH9" s="18">
        <v>0.29532471814414468</v>
      </c>
    </row>
    <row r="10" spans="2:36" ht="60" customHeight="1" x14ac:dyDescent="0.35">
      <c r="B10" s="20" t="s">
        <v>283</v>
      </c>
      <c r="C10" s="18">
        <v>0.40368704503128272</v>
      </c>
      <c r="D10" s="18">
        <v>0.40994754475663242</v>
      </c>
      <c r="E10" s="18">
        <v>0.39539422005964148</v>
      </c>
      <c r="G10" s="18">
        <v>0.36563389927863138</v>
      </c>
      <c r="H10" s="18">
        <v>0.50502333604548355</v>
      </c>
      <c r="J10" s="18">
        <v>0.50865959697707153</v>
      </c>
      <c r="K10" s="18">
        <v>0.36078817878071201</v>
      </c>
      <c r="L10" s="18">
        <v>0.42855330089444149</v>
      </c>
      <c r="M10" s="18">
        <v>0.44693054968334589</v>
      </c>
      <c r="N10" s="18">
        <v>0.1275804885926079</v>
      </c>
      <c r="O10" s="18">
        <v>0.33286908395777198</v>
      </c>
      <c r="P10" s="18">
        <v>0.36914443325815161</v>
      </c>
      <c r="Q10" s="18">
        <v>0.43115934557311841</v>
      </c>
      <c r="R10" s="18">
        <v>0.4929555470086413</v>
      </c>
      <c r="S10" s="18">
        <v>0.48126139819891389</v>
      </c>
      <c r="T10" s="18">
        <v>0.23933771574120949</v>
      </c>
      <c r="U10" s="18">
        <v>0.711020149836191</v>
      </c>
      <c r="W10" s="18">
        <v>0.34076129615267908</v>
      </c>
      <c r="X10" s="18">
        <v>0.36395628097726401</v>
      </c>
      <c r="Y10" s="18">
        <v>0.4822079330076513</v>
      </c>
      <c r="Z10" s="18">
        <v>0.50775250920970794</v>
      </c>
      <c r="AA10" s="18">
        <v>0.53069007153854919</v>
      </c>
      <c r="AB10" s="18">
        <v>0.35109502092645678</v>
      </c>
      <c r="AC10" s="18">
        <v>0.51227911148745853</v>
      </c>
      <c r="AD10" s="18">
        <v>0.59718705621283408</v>
      </c>
      <c r="AE10" s="18">
        <v>0.60506572229522393</v>
      </c>
      <c r="AG10" s="18">
        <v>0.39985296159067141</v>
      </c>
      <c r="AH10" s="18">
        <v>0.60257606005550968</v>
      </c>
    </row>
    <row r="11" spans="2:36" ht="60" customHeight="1" x14ac:dyDescent="0.35">
      <c r="B11" s="20" t="s">
        <v>284</v>
      </c>
      <c r="C11" s="18">
        <v>0.18228260218147249</v>
      </c>
      <c r="D11" s="18">
        <v>0.19586200044946839</v>
      </c>
      <c r="E11" s="18">
        <v>0.17034153495362159</v>
      </c>
      <c r="G11" s="18">
        <v>0.20299400825326061</v>
      </c>
      <c r="H11" s="18">
        <v>0.1271277120536892</v>
      </c>
      <c r="J11" s="18">
        <v>0.1310784891213008</v>
      </c>
      <c r="K11" s="18">
        <v>0.12393039668005271</v>
      </c>
      <c r="L11" s="18">
        <v>0.16295644078379121</v>
      </c>
      <c r="M11" s="18">
        <v>0.1147300870270655</v>
      </c>
      <c r="N11" s="18">
        <v>0.32372000201087908</v>
      </c>
      <c r="O11" s="18">
        <v>0.18283995786251581</v>
      </c>
      <c r="P11" s="18">
        <v>0.2022157505803048</v>
      </c>
      <c r="Q11" s="18">
        <v>0.21557925879537521</v>
      </c>
      <c r="R11" s="18">
        <v>0.1967959516092207</v>
      </c>
      <c r="S11" s="18">
        <v>0.23674773441373639</v>
      </c>
      <c r="T11" s="18">
        <v>0.30366551209165182</v>
      </c>
      <c r="U11" s="18">
        <v>8.8979850163809091E-2</v>
      </c>
      <c r="W11" s="18">
        <v>0.2207754627268215</v>
      </c>
      <c r="X11" s="18">
        <v>0.16293871243085281</v>
      </c>
      <c r="Y11" s="18">
        <v>0.20262099133225481</v>
      </c>
      <c r="Z11" s="18">
        <v>0.1714776481801504</v>
      </c>
      <c r="AA11" s="18">
        <v>0.11278100281247901</v>
      </c>
      <c r="AB11" s="18">
        <v>5.6225478475275023E-2</v>
      </c>
      <c r="AC11" s="18">
        <v>0</v>
      </c>
      <c r="AD11" s="18">
        <v>0</v>
      </c>
      <c r="AE11" s="18">
        <v>0.1492679722116195</v>
      </c>
      <c r="AG11" s="18">
        <v>0.18365320940730051</v>
      </c>
      <c r="AH11" s="18">
        <v>0.10209922180034579</v>
      </c>
    </row>
    <row r="12" spans="2:36" ht="19" customHeight="1" x14ac:dyDescent="0.35">
      <c r="B12" s="20" t="s">
        <v>66</v>
      </c>
      <c r="C12" s="18">
        <v>6.3879375748729331E-2</v>
      </c>
      <c r="D12" s="18">
        <v>5.9619501696769633E-2</v>
      </c>
      <c r="E12" s="18">
        <v>6.1182380296828848E-2</v>
      </c>
      <c r="G12" s="18">
        <v>7.1561264668747612E-2</v>
      </c>
      <c r="H12" s="18">
        <v>4.3422351349281407E-2</v>
      </c>
      <c r="J12" s="18">
        <v>6.1319877512868992E-2</v>
      </c>
      <c r="K12" s="18">
        <v>8.2704810954993796E-2</v>
      </c>
      <c r="L12" s="18">
        <v>7.4539099319136951E-2</v>
      </c>
      <c r="M12" s="18">
        <v>4.4424645699950388E-2</v>
      </c>
      <c r="N12" s="18">
        <v>8.9732210015781952E-2</v>
      </c>
      <c r="O12" s="18">
        <v>7.8069353691683607E-2</v>
      </c>
      <c r="P12" s="18">
        <v>6.4020306745869726E-2</v>
      </c>
      <c r="Q12" s="18">
        <v>4.7103085998918839E-2</v>
      </c>
      <c r="R12" s="18">
        <v>0.1114234269349047</v>
      </c>
      <c r="S12" s="18">
        <v>0</v>
      </c>
      <c r="T12" s="18">
        <v>0</v>
      </c>
      <c r="U12" s="18">
        <v>0</v>
      </c>
      <c r="W12" s="18">
        <v>9.819270592494983E-2</v>
      </c>
      <c r="X12" s="18">
        <v>3.5882641411349003E-2</v>
      </c>
      <c r="Y12" s="18">
        <v>4.6258158548340707E-2</v>
      </c>
      <c r="Z12" s="18">
        <v>5.7641047312596227E-2</v>
      </c>
      <c r="AA12" s="18">
        <v>3.1067852927644801E-2</v>
      </c>
      <c r="AB12" s="18">
        <v>0</v>
      </c>
      <c r="AC12" s="18">
        <v>4.3528872811191562E-2</v>
      </c>
      <c r="AD12" s="18">
        <v>0</v>
      </c>
      <c r="AE12" s="18">
        <v>0</v>
      </c>
      <c r="AG12" s="18">
        <v>6.6215619828645544E-2</v>
      </c>
      <c r="AH12" s="18">
        <v>0</v>
      </c>
    </row>
    <row r="14" spans="2:36" x14ac:dyDescent="0.35">
      <c r="B14" t="s">
        <v>380</v>
      </c>
    </row>
    <row r="15" spans="2:36" x14ac:dyDescent="0.35">
      <c r="B15"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J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285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93</v>
      </c>
      <c r="C9" s="18">
        <v>0.31290504574759431</v>
      </c>
      <c r="D9" s="18">
        <v>0.3039702121391617</v>
      </c>
      <c r="E9" s="18">
        <v>0.32431827143175768</v>
      </c>
      <c r="G9" s="18">
        <v>0.29700496317576469</v>
      </c>
      <c r="H9" s="18">
        <v>0.35524728481298062</v>
      </c>
      <c r="J9" s="18">
        <v>0.3411654968225929</v>
      </c>
      <c r="K9" s="18">
        <v>0.26944261591686408</v>
      </c>
      <c r="L9" s="18">
        <v>0.31676357566018609</v>
      </c>
      <c r="M9" s="18">
        <v>0.30081767695909578</v>
      </c>
      <c r="N9" s="18">
        <v>0.36071939648529727</v>
      </c>
      <c r="O9" s="18">
        <v>0.32064992138155007</v>
      </c>
      <c r="P9" s="18">
        <v>0.31437678750803122</v>
      </c>
      <c r="Q9" s="18">
        <v>0.28555057281447371</v>
      </c>
      <c r="R9" s="18">
        <v>0.20386155166086109</v>
      </c>
      <c r="S9" s="18">
        <v>0.38573987795279358</v>
      </c>
      <c r="T9" s="18">
        <v>0.37468040250034867</v>
      </c>
      <c r="U9" s="18">
        <v>0.53306044950857279</v>
      </c>
      <c r="W9" s="18">
        <v>0.27045878083442298</v>
      </c>
      <c r="X9" s="18">
        <v>0.33286666001487369</v>
      </c>
      <c r="Y9" s="18">
        <v>0.32685660947111128</v>
      </c>
      <c r="Z9" s="18">
        <v>0.33350028214376942</v>
      </c>
      <c r="AA9" s="18">
        <v>0.38483042702940379</v>
      </c>
      <c r="AB9" s="18">
        <v>0.2114864810707795</v>
      </c>
      <c r="AC9" s="18">
        <v>0.52147727964917623</v>
      </c>
      <c r="AD9" s="18">
        <v>0.2166108411134009</v>
      </c>
      <c r="AE9" s="18">
        <v>0.38416989208775948</v>
      </c>
      <c r="AG9" s="18">
        <v>0.31056217733130742</v>
      </c>
      <c r="AH9" s="18">
        <v>0.33122115206364761</v>
      </c>
    </row>
    <row r="10" spans="2:36" ht="19" customHeight="1" x14ac:dyDescent="0.35">
      <c r="B10" s="20" t="s">
        <v>286</v>
      </c>
      <c r="C10" s="18">
        <v>0.34830068848904322</v>
      </c>
      <c r="D10" s="18">
        <v>0.3483223862667566</v>
      </c>
      <c r="E10" s="18">
        <v>0.35402519508003583</v>
      </c>
      <c r="G10" s="18">
        <v>0.31525344752343598</v>
      </c>
      <c r="H10" s="18">
        <v>0.43630615456733363</v>
      </c>
      <c r="J10" s="18">
        <v>0.37642361275581743</v>
      </c>
      <c r="K10" s="18">
        <v>0.42047775287812822</v>
      </c>
      <c r="L10" s="18">
        <v>0.34723932400696789</v>
      </c>
      <c r="M10" s="18">
        <v>0.32361071445405137</v>
      </c>
      <c r="N10" s="18">
        <v>0.175167926306765</v>
      </c>
      <c r="O10" s="18">
        <v>0.41844076706425021</v>
      </c>
      <c r="P10" s="18">
        <v>0.29504085352500098</v>
      </c>
      <c r="Q10" s="18">
        <v>0.40262657096739668</v>
      </c>
      <c r="R10" s="18">
        <v>0.3766623787850637</v>
      </c>
      <c r="S10" s="18">
        <v>0.36106063250788928</v>
      </c>
      <c r="T10" s="18">
        <v>0.2635314219842958</v>
      </c>
      <c r="U10" s="18">
        <v>0.26693955049142731</v>
      </c>
      <c r="W10" s="18">
        <v>0.26937919346574057</v>
      </c>
      <c r="X10" s="18">
        <v>0.30482774738476598</v>
      </c>
      <c r="Y10" s="18">
        <v>0.40253073672413497</v>
      </c>
      <c r="Z10" s="18">
        <v>0.44011434829697821</v>
      </c>
      <c r="AA10" s="18">
        <v>0.51117846279484425</v>
      </c>
      <c r="AB10" s="18">
        <v>0.51683149437424458</v>
      </c>
      <c r="AC10" s="18">
        <v>0.44052743670157257</v>
      </c>
      <c r="AD10" s="18">
        <v>0.78338915888659899</v>
      </c>
      <c r="AE10" s="18">
        <v>0.55541814078484941</v>
      </c>
      <c r="AG10" s="18">
        <v>0.33952828368996152</v>
      </c>
      <c r="AH10" s="18">
        <v>0.62745709123431748</v>
      </c>
    </row>
    <row r="11" spans="2:36" ht="19" customHeight="1" x14ac:dyDescent="0.35">
      <c r="B11" s="20" t="s">
        <v>287</v>
      </c>
      <c r="C11" s="18">
        <v>0.14522743890869111</v>
      </c>
      <c r="D11" s="18">
        <v>0.17738597893145591</v>
      </c>
      <c r="E11" s="18">
        <v>0.10774526739443641</v>
      </c>
      <c r="G11" s="18">
        <v>0.14821615197239441</v>
      </c>
      <c r="H11" s="18">
        <v>0.1372684360249341</v>
      </c>
      <c r="J11" s="18">
        <v>0.12601551335105879</v>
      </c>
      <c r="K11" s="18">
        <v>0.17223827961335139</v>
      </c>
      <c r="L11" s="18">
        <v>0.1668795337257174</v>
      </c>
      <c r="M11" s="18">
        <v>7.0305441327115067E-2</v>
      </c>
      <c r="N11" s="18">
        <v>0.18719023359607781</v>
      </c>
      <c r="O11" s="18">
        <v>0.1006986146538956</v>
      </c>
      <c r="P11" s="18">
        <v>0.1186433086313579</v>
      </c>
      <c r="Q11" s="18">
        <v>0.20697863113669321</v>
      </c>
      <c r="R11" s="18">
        <v>0.16621176653733119</v>
      </c>
      <c r="S11" s="18">
        <v>9.1409387842991727E-2</v>
      </c>
      <c r="T11" s="18">
        <v>0.19685959025935271</v>
      </c>
      <c r="U11" s="18">
        <v>0.11102014983619091</v>
      </c>
      <c r="W11" s="18">
        <v>0.16807147200008279</v>
      </c>
      <c r="X11" s="18">
        <v>0.16519416641655041</v>
      </c>
      <c r="Y11" s="18">
        <v>0.12146246232298839</v>
      </c>
      <c r="Z11" s="18">
        <v>0.17620064466984769</v>
      </c>
      <c r="AA11" s="18">
        <v>3.4419681769433073E-2</v>
      </c>
      <c r="AB11" s="18">
        <v>0.27168202455497592</v>
      </c>
      <c r="AC11" s="18">
        <v>0</v>
      </c>
      <c r="AD11" s="18">
        <v>0</v>
      </c>
      <c r="AE11" s="18">
        <v>0</v>
      </c>
      <c r="AG11" s="18">
        <v>0.150538804907733</v>
      </c>
      <c r="AH11" s="18">
        <v>0</v>
      </c>
    </row>
    <row r="12" spans="2:36" ht="19" customHeight="1" x14ac:dyDescent="0.35">
      <c r="B12" s="20" t="s">
        <v>288</v>
      </c>
      <c r="C12" s="18">
        <v>0.12555105282005061</v>
      </c>
      <c r="D12" s="18">
        <v>0.11248662876537879</v>
      </c>
      <c r="E12" s="18">
        <v>0.13672938449802169</v>
      </c>
      <c r="G12" s="18">
        <v>0.15917359375043519</v>
      </c>
      <c r="H12" s="18">
        <v>3.6013551387046448E-2</v>
      </c>
      <c r="J12" s="18">
        <v>9.1885788224309276E-2</v>
      </c>
      <c r="K12" s="18">
        <v>0.11027308127332509</v>
      </c>
      <c r="L12" s="18">
        <v>0.1062171556950243</v>
      </c>
      <c r="M12" s="18">
        <v>0.1664902400898664</v>
      </c>
      <c r="N12" s="18">
        <v>0.14039267519705831</v>
      </c>
      <c r="O12" s="18">
        <v>0.1047706041708322</v>
      </c>
      <c r="P12" s="18">
        <v>0.17194413437877271</v>
      </c>
      <c r="Q12" s="18">
        <v>0.1048442250814358</v>
      </c>
      <c r="R12" s="18">
        <v>0.14184087608183901</v>
      </c>
      <c r="S12" s="18">
        <v>0.1119732753717009</v>
      </c>
      <c r="T12" s="18">
        <v>0.13299758025265301</v>
      </c>
      <c r="U12" s="18">
        <v>8.8979850163809091E-2</v>
      </c>
      <c r="W12" s="18">
        <v>0.19019391505696759</v>
      </c>
      <c r="X12" s="18">
        <v>0.13212328712674601</v>
      </c>
      <c r="Y12" s="18">
        <v>0.103673960981393</v>
      </c>
      <c r="Z12" s="18">
        <v>1.7587902965356391E-2</v>
      </c>
      <c r="AA12" s="18">
        <v>3.8503575478674029E-2</v>
      </c>
      <c r="AB12" s="18">
        <v>0</v>
      </c>
      <c r="AC12" s="18">
        <v>0</v>
      </c>
      <c r="AD12" s="18">
        <v>0</v>
      </c>
      <c r="AE12" s="18">
        <v>6.0411967127390741E-2</v>
      </c>
      <c r="AG12" s="18">
        <v>0.12886743651932939</v>
      </c>
      <c r="AH12" s="18">
        <v>4.1321756702035008E-2</v>
      </c>
    </row>
    <row r="13" spans="2:36" ht="19" customHeight="1" x14ac:dyDescent="0.35">
      <c r="B13" s="20" t="s">
        <v>66</v>
      </c>
      <c r="C13" s="18">
        <v>6.8015774034620849E-2</v>
      </c>
      <c r="D13" s="18">
        <v>5.7834793897246897E-2</v>
      </c>
      <c r="E13" s="18">
        <v>7.7181881595748403E-2</v>
      </c>
      <c r="G13" s="18">
        <v>8.0351843577969831E-2</v>
      </c>
      <c r="H13" s="18">
        <v>3.5164573207705323E-2</v>
      </c>
      <c r="J13" s="18">
        <v>6.4509588846221655E-2</v>
      </c>
      <c r="K13" s="18">
        <v>2.756827031833127E-2</v>
      </c>
      <c r="L13" s="18">
        <v>6.2900410912104007E-2</v>
      </c>
      <c r="M13" s="18">
        <v>0.13877592716987119</v>
      </c>
      <c r="N13" s="18">
        <v>0.13652976841480141</v>
      </c>
      <c r="O13" s="18">
        <v>5.5440092729471577E-2</v>
      </c>
      <c r="P13" s="18">
        <v>9.9994915956837363E-2</v>
      </c>
      <c r="Q13" s="18">
        <v>0</v>
      </c>
      <c r="R13" s="18">
        <v>0.1114234269349047</v>
      </c>
      <c r="S13" s="18">
        <v>4.9816826324624391E-2</v>
      </c>
      <c r="T13" s="18">
        <v>3.1931005003349867E-2</v>
      </c>
      <c r="U13" s="18">
        <v>0</v>
      </c>
      <c r="W13" s="18">
        <v>0.101896638642786</v>
      </c>
      <c r="X13" s="18">
        <v>6.4988139057063965E-2</v>
      </c>
      <c r="Y13" s="18">
        <v>4.5476230500372389E-2</v>
      </c>
      <c r="Z13" s="18">
        <v>3.2596821924048419E-2</v>
      </c>
      <c r="AA13" s="18">
        <v>3.1067852927644801E-2</v>
      </c>
      <c r="AB13" s="18">
        <v>0</v>
      </c>
      <c r="AC13" s="18">
        <v>3.7995283649251067E-2</v>
      </c>
      <c r="AD13" s="18">
        <v>0</v>
      </c>
      <c r="AE13" s="18">
        <v>0</v>
      </c>
      <c r="AG13" s="18">
        <v>7.0503297551668717E-2</v>
      </c>
      <c r="AH13" s="18">
        <v>0</v>
      </c>
    </row>
    <row r="15" spans="2:36" x14ac:dyDescent="0.35">
      <c r="B15" t="s">
        <v>380</v>
      </c>
    </row>
    <row r="16" spans="2:36" x14ac:dyDescent="0.35">
      <c r="B16" t="s">
        <v>11</v>
      </c>
    </row>
    <row r="18" spans="2:2" x14ac:dyDescent="0.35">
      <c r="B18"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H19"/>
  <sheetViews>
    <sheetView showGridLines="0" workbookViewId="0"/>
  </sheetViews>
  <sheetFormatPr defaultRowHeight="14.5" x14ac:dyDescent="0.35"/>
  <cols>
    <col min="1" max="1" width="5" customWidth="1"/>
    <col min="2" max="2" width="25" customWidth="1"/>
    <col min="3" max="8" width="20" customWidth="1"/>
  </cols>
  <sheetData>
    <row r="2" spans="2:8" ht="40" customHeight="1" x14ac:dyDescent="0.35">
      <c r="D2" s="19" t="s">
        <v>450</v>
      </c>
    </row>
    <row r="6" spans="2:8" ht="50.15" customHeight="1" x14ac:dyDescent="0.35">
      <c r="C6" s="21" t="s">
        <v>451</v>
      </c>
      <c r="D6" s="21" t="s">
        <v>452</v>
      </c>
      <c r="E6" s="21" t="s">
        <v>453</v>
      </c>
      <c r="F6" s="21" t="s">
        <v>454</v>
      </c>
      <c r="G6" s="21" t="s">
        <v>455</v>
      </c>
      <c r="H6" s="21" t="s">
        <v>456</v>
      </c>
    </row>
    <row r="7" spans="2:8" x14ac:dyDescent="0.35">
      <c r="B7" s="20" t="s">
        <v>290</v>
      </c>
      <c r="C7" s="18">
        <v>0.17435955991469351</v>
      </c>
      <c r="D7" s="18">
        <v>0.20305856973286179</v>
      </c>
      <c r="E7" s="18">
        <v>0.22514769937708701</v>
      </c>
      <c r="F7" s="18">
        <v>0.12925475505006881</v>
      </c>
      <c r="G7" s="18">
        <v>0.16018113032636991</v>
      </c>
      <c r="H7" s="18">
        <v>0.17110244238097111</v>
      </c>
    </row>
    <row r="8" spans="2:8" x14ac:dyDescent="0.35">
      <c r="B8" s="20" t="s">
        <v>291</v>
      </c>
      <c r="C8" s="18">
        <v>0.29380571109456738</v>
      </c>
      <c r="D8" s="18">
        <v>0.33705797210845512</v>
      </c>
      <c r="E8" s="18">
        <v>0.28348336547827668</v>
      </c>
      <c r="F8" s="18">
        <v>0.1778070613047289</v>
      </c>
      <c r="G8" s="18">
        <v>0.24009095771165639</v>
      </c>
      <c r="H8" s="18">
        <v>0.29633398968778141</v>
      </c>
    </row>
    <row r="9" spans="2:8" x14ac:dyDescent="0.35">
      <c r="B9" s="20" t="s">
        <v>125</v>
      </c>
      <c r="C9" s="18">
        <v>0.35300033622334248</v>
      </c>
      <c r="D9" s="18">
        <v>0.27546047723274703</v>
      </c>
      <c r="E9" s="18">
        <v>0.29540772535316701</v>
      </c>
      <c r="F9" s="18">
        <v>0.46787994746178452</v>
      </c>
      <c r="G9" s="18">
        <v>0.39069017814286011</v>
      </c>
      <c r="H9" s="18">
        <v>0.35365237724976961</v>
      </c>
    </row>
    <row r="10" spans="2:8" x14ac:dyDescent="0.35">
      <c r="B10" s="20" t="s">
        <v>292</v>
      </c>
      <c r="C10" s="18">
        <v>8.5111518473413472E-2</v>
      </c>
      <c r="D10" s="18">
        <v>9.9790807777890442E-2</v>
      </c>
      <c r="E10" s="18">
        <v>0.1081083711943243</v>
      </c>
      <c r="F10" s="18">
        <v>0.13207370273271499</v>
      </c>
      <c r="G10" s="18">
        <v>9.7525660840423578E-2</v>
      </c>
      <c r="H10" s="18">
        <v>0.1048140456936883</v>
      </c>
    </row>
    <row r="11" spans="2:8" x14ac:dyDescent="0.35">
      <c r="B11" s="20" t="s">
        <v>293</v>
      </c>
      <c r="C11" s="18">
        <v>3.9169004911862072E-2</v>
      </c>
      <c r="D11" s="18">
        <v>4.4228363538264551E-2</v>
      </c>
      <c r="E11" s="18">
        <v>3.18870701915882E-2</v>
      </c>
      <c r="F11" s="18">
        <v>5.3551805833182413E-2</v>
      </c>
      <c r="G11" s="18">
        <v>3.0039655443244561E-2</v>
      </c>
      <c r="H11" s="18">
        <v>2.5141883017446059E-2</v>
      </c>
    </row>
    <row r="12" spans="2:8" x14ac:dyDescent="0.35">
      <c r="B12" s="20" t="s">
        <v>66</v>
      </c>
      <c r="C12" s="18">
        <v>5.4553869382121152E-2</v>
      </c>
      <c r="D12" s="18">
        <v>4.0403809609781037E-2</v>
      </c>
      <c r="E12" s="18">
        <v>5.5965768405556893E-2</v>
      </c>
      <c r="F12" s="18">
        <v>3.943272761752039E-2</v>
      </c>
      <c r="G12" s="18">
        <v>8.1472417535445457E-2</v>
      </c>
      <c r="H12" s="18">
        <v>4.8955261970343812E-2</v>
      </c>
    </row>
    <row r="15" spans="2:8" x14ac:dyDescent="0.35">
      <c r="B15" t="s">
        <v>380</v>
      </c>
    </row>
    <row r="16" spans="2:8" x14ac:dyDescent="0.35">
      <c r="B16" t="s">
        <v>11</v>
      </c>
    </row>
    <row r="19" spans="2:2" x14ac:dyDescent="0.35">
      <c r="B19" t="str">
        <f>HYPERLINK("#Contents!A1", "Return to Contents")</f>
        <v>Return to Contents</v>
      </c>
    </row>
  </sheetData>
  <pageMargins left="0.75" right="0.75" top="1" bottom="1" header="0.5" footer="0.5"/>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289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290</v>
      </c>
      <c r="C9" s="18">
        <v>0.17435955991469351</v>
      </c>
      <c r="D9" s="18">
        <v>0.16165088234212049</v>
      </c>
      <c r="E9" s="18">
        <v>0.19122811801034631</v>
      </c>
      <c r="G9" s="18">
        <v>0.18758545028270479</v>
      </c>
      <c r="H9" s="18">
        <v>0.13913874836953141</v>
      </c>
      <c r="J9" s="18">
        <v>0.20217931938617559</v>
      </c>
      <c r="K9" s="18">
        <v>0.16768703112813099</v>
      </c>
      <c r="L9" s="18">
        <v>0.1698788366850626</v>
      </c>
      <c r="M9" s="18">
        <v>0.2145833585670063</v>
      </c>
      <c r="N9" s="18">
        <v>0.30010594435166421</v>
      </c>
      <c r="O9" s="18">
        <v>0.1706207952862939</v>
      </c>
      <c r="P9" s="18">
        <v>0.13714602115315239</v>
      </c>
      <c r="Q9" s="18">
        <v>0.18500586249492609</v>
      </c>
      <c r="R9" s="18">
        <v>5.7980441220443733E-2</v>
      </c>
      <c r="S9" s="18">
        <v>0.17001759201564889</v>
      </c>
      <c r="T9" s="18">
        <v>0.2047688968924673</v>
      </c>
      <c r="U9" s="18">
        <v>0.42204029967238188</v>
      </c>
      <c r="W9" s="18">
        <v>0.19038462239804929</v>
      </c>
      <c r="X9" s="18">
        <v>0.18116443574220681</v>
      </c>
      <c r="Y9" s="18">
        <v>0.16023487040827211</v>
      </c>
      <c r="Z9" s="18">
        <v>0.237383110851874</v>
      </c>
      <c r="AA9" s="18">
        <v>0.1110296278259752</v>
      </c>
      <c r="AB9" s="18">
        <v>5.2255413466353692E-2</v>
      </c>
      <c r="AC9" s="18">
        <v>0.18086900214953849</v>
      </c>
      <c r="AD9" s="18">
        <v>0.12281323737995981</v>
      </c>
      <c r="AE9" s="18">
        <v>0</v>
      </c>
      <c r="AG9" s="18">
        <v>0.17953855760278259</v>
      </c>
      <c r="AH9" s="18">
        <v>3.8809041587053221E-2</v>
      </c>
    </row>
    <row r="10" spans="2:36" ht="19" customHeight="1" x14ac:dyDescent="0.35">
      <c r="B10" s="20" t="s">
        <v>291</v>
      </c>
      <c r="C10" s="18">
        <v>0.29380571109456738</v>
      </c>
      <c r="D10" s="18">
        <v>0.26441830348920192</v>
      </c>
      <c r="E10" s="18">
        <v>0.324255224111138</v>
      </c>
      <c r="G10" s="18">
        <v>0.2838256750229522</v>
      </c>
      <c r="H10" s="18">
        <v>0.32038274749148482</v>
      </c>
      <c r="J10" s="18">
        <v>0.25503601447898072</v>
      </c>
      <c r="K10" s="18">
        <v>0.34329407467205381</v>
      </c>
      <c r="L10" s="18">
        <v>0.32078546044041079</v>
      </c>
      <c r="M10" s="18">
        <v>0.31240093355258769</v>
      </c>
      <c r="N10" s="18">
        <v>0.1391722389625101</v>
      </c>
      <c r="O10" s="18">
        <v>0.28557456727487962</v>
      </c>
      <c r="P10" s="18">
        <v>0.25830714565010893</v>
      </c>
      <c r="Q10" s="18">
        <v>0.3263151204916826</v>
      </c>
      <c r="R10" s="18">
        <v>0.36288028971469871</v>
      </c>
      <c r="S10" s="18">
        <v>0.26553911226176907</v>
      </c>
      <c r="T10" s="18">
        <v>0.22058751015869649</v>
      </c>
      <c r="U10" s="18">
        <v>0.28897985016380912</v>
      </c>
      <c r="W10" s="18">
        <v>0.28219575009411552</v>
      </c>
      <c r="X10" s="18">
        <v>0.27100213006786528</v>
      </c>
      <c r="Y10" s="18">
        <v>0.23828287756601921</v>
      </c>
      <c r="Z10" s="18">
        <v>0.28285438686268582</v>
      </c>
      <c r="AA10" s="18">
        <v>0.47097899866133602</v>
      </c>
      <c r="AB10" s="18">
        <v>0.46904032533466578</v>
      </c>
      <c r="AC10" s="18">
        <v>0.35654325238114443</v>
      </c>
      <c r="AD10" s="18">
        <v>0.1269981222303096</v>
      </c>
      <c r="AE10" s="18">
        <v>0.40270547531913398</v>
      </c>
      <c r="AG10" s="18">
        <v>0.29124702302079958</v>
      </c>
      <c r="AH10" s="18">
        <v>0.31558182024621179</v>
      </c>
    </row>
    <row r="11" spans="2:36" ht="19" customHeight="1" x14ac:dyDescent="0.35">
      <c r="B11" s="20" t="s">
        <v>125</v>
      </c>
      <c r="C11" s="18">
        <v>0.35300033622334248</v>
      </c>
      <c r="D11" s="18">
        <v>0.39488071085426102</v>
      </c>
      <c r="E11" s="18">
        <v>0.30296823674926859</v>
      </c>
      <c r="G11" s="18">
        <v>0.37643144269185258</v>
      </c>
      <c r="H11" s="18">
        <v>0.29060282934410597</v>
      </c>
      <c r="J11" s="18">
        <v>0.28356505298804441</v>
      </c>
      <c r="K11" s="18">
        <v>0.28179240636914732</v>
      </c>
      <c r="L11" s="18">
        <v>0.32152172144301649</v>
      </c>
      <c r="M11" s="18">
        <v>0.36195409363052972</v>
      </c>
      <c r="N11" s="18">
        <v>0.37009160334712887</v>
      </c>
      <c r="O11" s="18">
        <v>0.3204229908133136</v>
      </c>
      <c r="P11" s="18">
        <v>0.31821677951170318</v>
      </c>
      <c r="Q11" s="18">
        <v>0.43546205660481802</v>
      </c>
      <c r="R11" s="18">
        <v>0.48636767248899038</v>
      </c>
      <c r="S11" s="18">
        <v>0.46892177547646169</v>
      </c>
      <c r="T11" s="18">
        <v>0.44908746553402418</v>
      </c>
      <c r="U11" s="18">
        <v>0.28897985016380912</v>
      </c>
      <c r="W11" s="18">
        <v>0.35608671086226062</v>
      </c>
      <c r="X11" s="18">
        <v>0.36835815914047643</v>
      </c>
      <c r="Y11" s="18">
        <v>0.39588865264708423</v>
      </c>
      <c r="Z11" s="18">
        <v>0.41703039073354631</v>
      </c>
      <c r="AA11" s="18">
        <v>0.31793443637213242</v>
      </c>
      <c r="AB11" s="18">
        <v>0.20998124326722289</v>
      </c>
      <c r="AC11" s="18">
        <v>0.24331011116220769</v>
      </c>
      <c r="AD11" s="18">
        <v>0.2166108411134009</v>
      </c>
      <c r="AE11" s="18">
        <v>0.2025099184335214</v>
      </c>
      <c r="AG11" s="18">
        <v>0.35952269343379289</v>
      </c>
      <c r="AH11" s="18">
        <v>0.20696581672570799</v>
      </c>
    </row>
    <row r="12" spans="2:36" ht="19" customHeight="1" x14ac:dyDescent="0.35">
      <c r="B12" s="20" t="s">
        <v>292</v>
      </c>
      <c r="C12" s="18">
        <v>8.5111518473413472E-2</v>
      </c>
      <c r="D12" s="18">
        <v>9.431873697970021E-2</v>
      </c>
      <c r="E12" s="18">
        <v>7.6380035792099538E-2</v>
      </c>
      <c r="G12" s="18">
        <v>4.6791637794955758E-2</v>
      </c>
      <c r="H12" s="18">
        <v>0.18715812994944619</v>
      </c>
      <c r="J12" s="18">
        <v>0.1236091940357029</v>
      </c>
      <c r="K12" s="18">
        <v>0.1270482308644541</v>
      </c>
      <c r="L12" s="18">
        <v>9.4618651651702745E-2</v>
      </c>
      <c r="M12" s="18">
        <v>0</v>
      </c>
      <c r="N12" s="18">
        <v>4.2934651616762513E-2</v>
      </c>
      <c r="O12" s="18">
        <v>9.598178149246829E-2</v>
      </c>
      <c r="P12" s="18">
        <v>0.1303909959927303</v>
      </c>
      <c r="Q12" s="18">
        <v>5.3216960408572787E-2</v>
      </c>
      <c r="R12" s="18">
        <v>5.7813705295488453E-2</v>
      </c>
      <c r="S12" s="18">
        <v>4.5704693921495863E-2</v>
      </c>
      <c r="T12" s="18">
        <v>6.1226263612838637E-2</v>
      </c>
      <c r="U12" s="18">
        <v>0</v>
      </c>
      <c r="W12" s="18">
        <v>3.4239773131355629E-2</v>
      </c>
      <c r="X12" s="18">
        <v>8.6258725590880811E-2</v>
      </c>
      <c r="Y12" s="18">
        <v>0.16506303241871981</v>
      </c>
      <c r="Z12" s="18">
        <v>3.7687886163346188E-2</v>
      </c>
      <c r="AA12" s="18">
        <v>0.1000569371405564</v>
      </c>
      <c r="AB12" s="18">
        <v>0.18216238188522149</v>
      </c>
      <c r="AC12" s="18">
        <v>0.1063038505065883</v>
      </c>
      <c r="AD12" s="18">
        <v>0.53357779927632976</v>
      </c>
      <c r="AE12" s="18">
        <v>0.33804620179109968</v>
      </c>
      <c r="AG12" s="18">
        <v>7.5883716088650494E-2</v>
      </c>
      <c r="AH12" s="18">
        <v>0.39983427985397402</v>
      </c>
    </row>
    <row r="13" spans="2:36" ht="19" customHeight="1" x14ac:dyDescent="0.35">
      <c r="B13" s="20" t="s">
        <v>293</v>
      </c>
      <c r="C13" s="18">
        <v>3.9169004911862072E-2</v>
      </c>
      <c r="D13" s="18">
        <v>4.6414540651630212E-2</v>
      </c>
      <c r="E13" s="18">
        <v>3.1838886866084937E-2</v>
      </c>
      <c r="G13" s="18">
        <v>3.754744809024449E-2</v>
      </c>
      <c r="H13" s="18">
        <v>4.3487243278792713E-2</v>
      </c>
      <c r="J13" s="18">
        <v>1.48439285222478E-2</v>
      </c>
      <c r="K13" s="18">
        <v>2.5041716329551211E-2</v>
      </c>
      <c r="L13" s="18">
        <v>5.3572295681768939E-2</v>
      </c>
      <c r="M13" s="18">
        <v>2.2212322849975191E-2</v>
      </c>
      <c r="N13" s="18">
        <v>0.14769556172193399</v>
      </c>
      <c r="O13" s="18">
        <v>3.0774837008791269E-2</v>
      </c>
      <c r="P13" s="18">
        <v>7.1949218421935274E-2</v>
      </c>
      <c r="Q13" s="18">
        <v>0</v>
      </c>
      <c r="R13" s="18">
        <v>3.4957891280378489E-2</v>
      </c>
      <c r="S13" s="18">
        <v>0</v>
      </c>
      <c r="T13" s="18">
        <v>3.2398858798623691E-2</v>
      </c>
      <c r="U13" s="18">
        <v>0</v>
      </c>
      <c r="W13" s="18">
        <v>3.057235720938091E-2</v>
      </c>
      <c r="X13" s="18">
        <v>7.5453516832872769E-2</v>
      </c>
      <c r="Y13" s="18">
        <v>2.7020377973269959E-2</v>
      </c>
      <c r="Z13" s="18">
        <v>0</v>
      </c>
      <c r="AA13" s="18">
        <v>0</v>
      </c>
      <c r="AB13" s="18">
        <v>8.6560636046536091E-2</v>
      </c>
      <c r="AC13" s="18">
        <v>7.497850015127E-2</v>
      </c>
      <c r="AD13" s="18">
        <v>0</v>
      </c>
      <c r="AE13" s="18">
        <v>5.6738404456244632E-2</v>
      </c>
      <c r="AG13" s="18">
        <v>3.7258955752424723E-2</v>
      </c>
      <c r="AH13" s="18">
        <v>3.8809041587053221E-2</v>
      </c>
    </row>
    <row r="14" spans="2:36" ht="19" customHeight="1" x14ac:dyDescent="0.35">
      <c r="B14" s="20" t="s">
        <v>66</v>
      </c>
      <c r="C14" s="18">
        <v>5.4553869382121152E-2</v>
      </c>
      <c r="D14" s="18">
        <v>3.8316825683086149E-2</v>
      </c>
      <c r="E14" s="18">
        <v>7.3329498471062723E-2</v>
      </c>
      <c r="G14" s="18">
        <v>6.7818346117290387E-2</v>
      </c>
      <c r="H14" s="18">
        <v>1.923030156663889E-2</v>
      </c>
      <c r="J14" s="18">
        <v>0.1207664905888487</v>
      </c>
      <c r="K14" s="18">
        <v>5.5136540636662533E-2</v>
      </c>
      <c r="L14" s="18">
        <v>3.9623034098038121E-2</v>
      </c>
      <c r="M14" s="18">
        <v>8.8849291399900776E-2</v>
      </c>
      <c r="N14" s="18">
        <v>0</v>
      </c>
      <c r="O14" s="18">
        <v>9.6625028124252943E-2</v>
      </c>
      <c r="P14" s="18">
        <v>8.3989839270369931E-2</v>
      </c>
      <c r="Q14" s="18">
        <v>0</v>
      </c>
      <c r="R14" s="18">
        <v>0</v>
      </c>
      <c r="S14" s="18">
        <v>4.9816826324624391E-2</v>
      </c>
      <c r="T14" s="18">
        <v>3.1931005003349867E-2</v>
      </c>
      <c r="U14" s="18">
        <v>0</v>
      </c>
      <c r="W14" s="18">
        <v>0.10652078630483799</v>
      </c>
      <c r="X14" s="18">
        <v>1.776303262569796E-2</v>
      </c>
      <c r="Y14" s="18">
        <v>1.351018898663498E-2</v>
      </c>
      <c r="Z14" s="18">
        <v>2.5044225388547819E-2</v>
      </c>
      <c r="AA14" s="18">
        <v>0</v>
      </c>
      <c r="AB14" s="18">
        <v>0</v>
      </c>
      <c r="AC14" s="18">
        <v>3.7995283649251067E-2</v>
      </c>
      <c r="AD14" s="18">
        <v>0</v>
      </c>
      <c r="AE14" s="18">
        <v>0</v>
      </c>
      <c r="AG14" s="18">
        <v>5.6549054101549749E-2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294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290</v>
      </c>
      <c r="C9" s="18">
        <v>0.20305856973286179</v>
      </c>
      <c r="D9" s="18">
        <v>0.19115588001091399</v>
      </c>
      <c r="E9" s="18">
        <v>0.21951347221377349</v>
      </c>
      <c r="G9" s="18">
        <v>0.20551342152422511</v>
      </c>
      <c r="H9" s="18">
        <v>0.19652125013402211</v>
      </c>
      <c r="J9" s="18">
        <v>0.19239836663416979</v>
      </c>
      <c r="K9" s="18">
        <v>0.252667466325735</v>
      </c>
      <c r="L9" s="18">
        <v>0.2016905270985625</v>
      </c>
      <c r="M9" s="18">
        <v>0.1848333490926517</v>
      </c>
      <c r="N9" s="18">
        <v>0.3469035027506836</v>
      </c>
      <c r="O9" s="18">
        <v>0.12332627860340151</v>
      </c>
      <c r="P9" s="18">
        <v>0.25363235900359088</v>
      </c>
      <c r="Q9" s="18">
        <v>0.20357457575321761</v>
      </c>
      <c r="R9" s="18">
        <v>0.1097446011970287</v>
      </c>
      <c r="S9" s="18">
        <v>0.23217404106272541</v>
      </c>
      <c r="T9" s="18">
        <v>0.20740464328632841</v>
      </c>
      <c r="U9" s="18">
        <v>0.2</v>
      </c>
      <c r="W9" s="18">
        <v>0.24152386008904569</v>
      </c>
      <c r="X9" s="18">
        <v>0.2376892079740236</v>
      </c>
      <c r="Y9" s="18">
        <v>0.183866587027951</v>
      </c>
      <c r="Z9" s="18">
        <v>9.538227548257025E-2</v>
      </c>
      <c r="AA9" s="18">
        <v>0.12030854169149389</v>
      </c>
      <c r="AB9" s="18">
        <v>0.1030055891291508</v>
      </c>
      <c r="AC9" s="18">
        <v>0.13807226204965359</v>
      </c>
      <c r="AD9" s="18">
        <v>0</v>
      </c>
      <c r="AE9" s="18">
        <v>0.2381239772958483</v>
      </c>
      <c r="AG9" s="18">
        <v>0.20367602585692901</v>
      </c>
      <c r="AH9" s="18">
        <v>0.1628766868986565</v>
      </c>
    </row>
    <row r="10" spans="2:36" ht="19" customHeight="1" x14ac:dyDescent="0.35">
      <c r="B10" s="20" t="s">
        <v>291</v>
      </c>
      <c r="C10" s="18">
        <v>0.33705797210845512</v>
      </c>
      <c r="D10" s="18">
        <v>0.32578532352290113</v>
      </c>
      <c r="E10" s="18">
        <v>0.34827889360492098</v>
      </c>
      <c r="G10" s="18">
        <v>0.35924709535779648</v>
      </c>
      <c r="H10" s="18">
        <v>0.27796789147330619</v>
      </c>
      <c r="J10" s="18">
        <v>0.39908384425016152</v>
      </c>
      <c r="K10" s="18">
        <v>0.38954071862922562</v>
      </c>
      <c r="L10" s="18">
        <v>0.35627222504532202</v>
      </c>
      <c r="M10" s="18">
        <v>0.31076815732975771</v>
      </c>
      <c r="N10" s="18">
        <v>0.19878198396598001</v>
      </c>
      <c r="O10" s="18">
        <v>0.40011202319991729</v>
      </c>
      <c r="P10" s="18">
        <v>0.2826595676221586</v>
      </c>
      <c r="Q10" s="18">
        <v>0.29777832163378171</v>
      </c>
      <c r="R10" s="18">
        <v>0.39077258094343681</v>
      </c>
      <c r="S10" s="18">
        <v>0.3404967449791802</v>
      </c>
      <c r="T10" s="18">
        <v>0.28199098767943398</v>
      </c>
      <c r="U10" s="18">
        <v>0.2</v>
      </c>
      <c r="W10" s="18">
        <v>0.30857327132375301</v>
      </c>
      <c r="X10" s="18">
        <v>0.34034248786880339</v>
      </c>
      <c r="Y10" s="18">
        <v>0.33133475617215852</v>
      </c>
      <c r="Z10" s="18">
        <v>0.43735010706936023</v>
      </c>
      <c r="AA10" s="18">
        <v>0.39973341017531783</v>
      </c>
      <c r="AB10" s="18">
        <v>0.50088072070948342</v>
      </c>
      <c r="AC10" s="18">
        <v>0.32346470284460799</v>
      </c>
      <c r="AD10" s="18">
        <v>0.65262430339743505</v>
      </c>
      <c r="AE10" s="18">
        <v>0</v>
      </c>
      <c r="AG10" s="18">
        <v>0.34087523908552408</v>
      </c>
      <c r="AH10" s="18">
        <v>0.20622959113856551</v>
      </c>
    </row>
    <row r="11" spans="2:36" ht="19" customHeight="1" x14ac:dyDescent="0.35">
      <c r="B11" s="20" t="s">
        <v>125</v>
      </c>
      <c r="C11" s="18">
        <v>0.27546047723274703</v>
      </c>
      <c r="D11" s="18">
        <v>0.31463190480819259</v>
      </c>
      <c r="E11" s="18">
        <v>0.22713091512992289</v>
      </c>
      <c r="G11" s="18">
        <v>0.28495162353918357</v>
      </c>
      <c r="H11" s="18">
        <v>0.2501853640944226</v>
      </c>
      <c r="J11" s="18">
        <v>0.16804959425942609</v>
      </c>
      <c r="K11" s="18">
        <v>0.18315465576481571</v>
      </c>
      <c r="L11" s="18">
        <v>0.25538178082862761</v>
      </c>
      <c r="M11" s="18">
        <v>0.38987058581205369</v>
      </c>
      <c r="N11" s="18">
        <v>0.27993646629170882</v>
      </c>
      <c r="O11" s="18">
        <v>0.27516446888888962</v>
      </c>
      <c r="P11" s="18">
        <v>0.25064837796112999</v>
      </c>
      <c r="Q11" s="18">
        <v>0.38179576837213319</v>
      </c>
      <c r="R11" s="18">
        <v>0.35511379723203768</v>
      </c>
      <c r="S11" s="18">
        <v>0.37751238763347</v>
      </c>
      <c r="T11" s="18">
        <v>0.25545010747833019</v>
      </c>
      <c r="U11" s="18">
        <v>0.28897985016380912</v>
      </c>
      <c r="W11" s="18">
        <v>0.30664017274163352</v>
      </c>
      <c r="X11" s="18">
        <v>0.25360817992582019</v>
      </c>
      <c r="Y11" s="18">
        <v>0.25972171724107251</v>
      </c>
      <c r="Z11" s="18">
        <v>0.33162346624112138</v>
      </c>
      <c r="AA11" s="18">
        <v>0.24490653991251879</v>
      </c>
      <c r="AB11" s="18">
        <v>0.1069756541380721</v>
      </c>
      <c r="AC11" s="18">
        <v>0.23701474592492311</v>
      </c>
      <c r="AD11" s="18">
        <v>0</v>
      </c>
      <c r="AE11" s="18">
        <v>0.27413777642936621</v>
      </c>
      <c r="AG11" s="18">
        <v>0.27974747382872073</v>
      </c>
      <c r="AH11" s="18">
        <v>0.18751010832943221</v>
      </c>
    </row>
    <row r="12" spans="2:36" ht="19" customHeight="1" x14ac:dyDescent="0.35">
      <c r="B12" s="20" t="s">
        <v>292</v>
      </c>
      <c r="C12" s="18">
        <v>9.9790807777890442E-2</v>
      </c>
      <c r="D12" s="18">
        <v>0.10111378794502671</v>
      </c>
      <c r="E12" s="18">
        <v>9.9981305352771888E-2</v>
      </c>
      <c r="G12" s="18">
        <v>6.3159638874362239E-2</v>
      </c>
      <c r="H12" s="18">
        <v>0.19734034589826119</v>
      </c>
      <c r="J12" s="18">
        <v>0.1033552818567148</v>
      </c>
      <c r="K12" s="18">
        <v>0.15461650118278539</v>
      </c>
      <c r="L12" s="18">
        <v>0.10674448094469439</v>
      </c>
      <c r="M12" s="18">
        <v>2.0176626295615809E-2</v>
      </c>
      <c r="N12" s="18">
        <v>3.3985371794569022E-2</v>
      </c>
      <c r="O12" s="18">
        <v>0.1006986146538956</v>
      </c>
      <c r="P12" s="18">
        <v>8.5166335255717332E-2</v>
      </c>
      <c r="Q12" s="18">
        <v>9.2168746572921609E-2</v>
      </c>
      <c r="R12" s="18">
        <v>9.1092770837990902E-2</v>
      </c>
      <c r="S12" s="18">
        <v>4.9816826324624391E-2</v>
      </c>
      <c r="T12" s="18">
        <v>0.18338294491609311</v>
      </c>
      <c r="U12" s="18">
        <v>0.11102014983619091</v>
      </c>
      <c r="W12" s="18">
        <v>4.9328539066907207E-2</v>
      </c>
      <c r="X12" s="18">
        <v>7.6458041815443009E-2</v>
      </c>
      <c r="Y12" s="18">
        <v>0.16907305160519651</v>
      </c>
      <c r="Z12" s="18">
        <v>0.10153783973022371</v>
      </c>
      <c r="AA12" s="18">
        <v>0.14394938105384569</v>
      </c>
      <c r="AB12" s="18">
        <v>0.2400601972230737</v>
      </c>
      <c r="AC12" s="18">
        <v>0.18370771372375219</v>
      </c>
      <c r="AD12" s="18">
        <v>0.34737569660256479</v>
      </c>
      <c r="AE12" s="18">
        <v>0.27051597873846689</v>
      </c>
      <c r="AG12" s="18">
        <v>9.4341552276472521E-2</v>
      </c>
      <c r="AH12" s="18">
        <v>0.29480368624127151</v>
      </c>
    </row>
    <row r="13" spans="2:36" ht="19" customHeight="1" x14ac:dyDescent="0.35">
      <c r="B13" s="20" t="s">
        <v>293</v>
      </c>
      <c r="C13" s="18">
        <v>4.4228363538264551E-2</v>
      </c>
      <c r="D13" s="18">
        <v>4.4368848949148249E-2</v>
      </c>
      <c r="E13" s="18">
        <v>4.4803653837737829E-2</v>
      </c>
      <c r="G13" s="18">
        <v>3.572902671853577E-2</v>
      </c>
      <c r="H13" s="18">
        <v>6.6862268104005765E-2</v>
      </c>
      <c r="J13" s="18">
        <v>5.2163364982349997E-2</v>
      </c>
      <c r="K13" s="18">
        <v>2.002065809743829E-2</v>
      </c>
      <c r="L13" s="18">
        <v>5.192664039178805E-2</v>
      </c>
      <c r="M13" s="18">
        <v>0</v>
      </c>
      <c r="N13" s="18">
        <v>4.6797558399019439E-2</v>
      </c>
      <c r="O13" s="18">
        <v>7.603335893321532E-2</v>
      </c>
      <c r="P13" s="18">
        <v>7.1949218421935274E-2</v>
      </c>
      <c r="Q13" s="18">
        <v>0</v>
      </c>
      <c r="R13" s="18">
        <v>3.4957891280378489E-2</v>
      </c>
      <c r="S13" s="18">
        <v>0</v>
      </c>
      <c r="T13" s="18">
        <v>3.9840311636464447E-2</v>
      </c>
      <c r="U13" s="18">
        <v>0.11102014983619091</v>
      </c>
      <c r="W13" s="18">
        <v>2.6849682407408509E-2</v>
      </c>
      <c r="X13" s="18">
        <v>5.1418715143746199E-2</v>
      </c>
      <c r="Y13" s="18">
        <v>3.6132635975451043E-2</v>
      </c>
      <c r="Z13" s="18">
        <v>3.4106311476724403E-2</v>
      </c>
      <c r="AA13" s="18">
        <v>9.1102127166823796E-2</v>
      </c>
      <c r="AB13" s="18">
        <v>4.9077838800219917E-2</v>
      </c>
      <c r="AC13" s="18">
        <v>7.9745291807812035E-2</v>
      </c>
      <c r="AD13" s="18">
        <v>0</v>
      </c>
      <c r="AE13" s="18">
        <v>0.21722226753631829</v>
      </c>
      <c r="AG13" s="18">
        <v>3.9478221142049713E-2</v>
      </c>
      <c r="AH13" s="18">
        <v>0.1485799273920744</v>
      </c>
    </row>
    <row r="14" spans="2:36" ht="19" customHeight="1" x14ac:dyDescent="0.35">
      <c r="B14" s="20" t="s">
        <v>66</v>
      </c>
      <c r="C14" s="18">
        <v>4.0403809609781037E-2</v>
      </c>
      <c r="D14" s="18">
        <v>2.294425476381735E-2</v>
      </c>
      <c r="E14" s="18">
        <v>6.0291759860873068E-2</v>
      </c>
      <c r="G14" s="18">
        <v>5.1399193985896832E-2</v>
      </c>
      <c r="H14" s="18">
        <v>1.112288029598218E-2</v>
      </c>
      <c r="J14" s="18">
        <v>8.4949548017177981E-2</v>
      </c>
      <c r="K14" s="18">
        <v>0</v>
      </c>
      <c r="L14" s="18">
        <v>2.7984345691005181E-2</v>
      </c>
      <c r="M14" s="18">
        <v>9.4351281469920806E-2</v>
      </c>
      <c r="N14" s="18">
        <v>9.3595116798038877E-2</v>
      </c>
      <c r="O14" s="18">
        <v>2.4665255720680311E-2</v>
      </c>
      <c r="P14" s="18">
        <v>5.5944141735467842E-2</v>
      </c>
      <c r="Q14" s="18">
        <v>2.4682587667945462E-2</v>
      </c>
      <c r="R14" s="18">
        <v>1.8318358509127261E-2</v>
      </c>
      <c r="S14" s="18">
        <v>0</v>
      </c>
      <c r="T14" s="18">
        <v>3.1931005003349867E-2</v>
      </c>
      <c r="U14" s="18">
        <v>8.8979850163809091E-2</v>
      </c>
      <c r="W14" s="18">
        <v>6.7084474371252131E-2</v>
      </c>
      <c r="X14" s="18">
        <v>4.0483367272163617E-2</v>
      </c>
      <c r="Y14" s="18">
        <v>1.9871251978170419E-2</v>
      </c>
      <c r="Z14" s="18">
        <v>0</v>
      </c>
      <c r="AA14" s="18">
        <v>0</v>
      </c>
      <c r="AB14" s="18">
        <v>0</v>
      </c>
      <c r="AC14" s="18">
        <v>3.7995283649251067E-2</v>
      </c>
      <c r="AD14" s="18">
        <v>0</v>
      </c>
      <c r="AE14" s="18">
        <v>0</v>
      </c>
      <c r="AG14" s="18">
        <v>4.1881487810304013E-2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295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290</v>
      </c>
      <c r="C9" s="18">
        <v>0.22514769937708701</v>
      </c>
      <c r="D9" s="18">
        <v>0.20029158815993281</v>
      </c>
      <c r="E9" s="18">
        <v>0.2562275088745356</v>
      </c>
      <c r="G9" s="18">
        <v>0.24572902427891499</v>
      </c>
      <c r="H9" s="18">
        <v>0.17033921801614321</v>
      </c>
      <c r="J9" s="18">
        <v>0.24678200393990751</v>
      </c>
      <c r="K9" s="18">
        <v>0.1998065499316827</v>
      </c>
      <c r="L9" s="18">
        <v>0.20270591011947889</v>
      </c>
      <c r="M9" s="18">
        <v>0.20357937842696619</v>
      </c>
      <c r="N9" s="18">
        <v>0.38088887454525261</v>
      </c>
      <c r="O9" s="18">
        <v>0.2260608880157654</v>
      </c>
      <c r="P9" s="18">
        <v>0.20645192358703471</v>
      </c>
      <c r="Q9" s="18">
        <v>0.30411928607276523</v>
      </c>
      <c r="R9" s="18">
        <v>0.13228823953788399</v>
      </c>
      <c r="S9" s="18">
        <v>0.38573987795279358</v>
      </c>
      <c r="T9" s="18">
        <v>0.30893907233090528</v>
      </c>
      <c r="U9" s="18">
        <v>0.11102014983619091</v>
      </c>
      <c r="W9" s="18">
        <v>0.28088617323634241</v>
      </c>
      <c r="X9" s="18">
        <v>0.18670918634957731</v>
      </c>
      <c r="Y9" s="18">
        <v>0.2094654305945573</v>
      </c>
      <c r="Z9" s="18">
        <v>0.21166130871714731</v>
      </c>
      <c r="AA9" s="18">
        <v>9.2694811024767482E-2</v>
      </c>
      <c r="AB9" s="18">
        <v>0.15755873074184859</v>
      </c>
      <c r="AC9" s="18">
        <v>0.14041369064030179</v>
      </c>
      <c r="AD9" s="18">
        <v>0.1269981222303096</v>
      </c>
      <c r="AE9" s="18">
        <v>5.3293711202148659E-2</v>
      </c>
      <c r="AG9" s="18">
        <v>0.22709160238784801</v>
      </c>
      <c r="AH9" s="18">
        <v>7.6584340239893689E-2</v>
      </c>
    </row>
    <row r="10" spans="2:36" ht="19" customHeight="1" x14ac:dyDescent="0.35">
      <c r="B10" s="20" t="s">
        <v>291</v>
      </c>
      <c r="C10" s="18">
        <v>0.28348336547827668</v>
      </c>
      <c r="D10" s="18">
        <v>0.31353128584372042</v>
      </c>
      <c r="E10" s="18">
        <v>0.25149512785532302</v>
      </c>
      <c r="G10" s="18">
        <v>0.24926820695159899</v>
      </c>
      <c r="H10" s="18">
        <v>0.37459901946635349</v>
      </c>
      <c r="J10" s="18">
        <v>0.36417205054089358</v>
      </c>
      <c r="K10" s="18">
        <v>0.2289377696848677</v>
      </c>
      <c r="L10" s="18">
        <v>0.24817486526026661</v>
      </c>
      <c r="M10" s="18">
        <v>0.36599604209974768</v>
      </c>
      <c r="N10" s="18">
        <v>0.21037373433588219</v>
      </c>
      <c r="O10" s="18">
        <v>0.31431340952520259</v>
      </c>
      <c r="P10" s="18">
        <v>0.23554808009131301</v>
      </c>
      <c r="Q10" s="18">
        <v>0.26675719564412631</v>
      </c>
      <c r="R10" s="18">
        <v>0.37999574745769832</v>
      </c>
      <c r="S10" s="18">
        <v>0.25319948953931698</v>
      </c>
      <c r="T10" s="18">
        <v>0.19920676421737021</v>
      </c>
      <c r="U10" s="18">
        <v>0.48897985016380913</v>
      </c>
      <c r="W10" s="18">
        <v>0.2002338230201452</v>
      </c>
      <c r="X10" s="18">
        <v>0.30390410711053412</v>
      </c>
      <c r="Y10" s="18">
        <v>0.35123589030427987</v>
      </c>
      <c r="Z10" s="18">
        <v>0.40422451712367291</v>
      </c>
      <c r="AA10" s="18">
        <v>0.38263375731962129</v>
      </c>
      <c r="AB10" s="18">
        <v>0.34729205497655607</v>
      </c>
      <c r="AC10" s="18">
        <v>0.44452680431162622</v>
      </c>
      <c r="AD10" s="18">
        <v>0.34737569660256479</v>
      </c>
      <c r="AE10" s="18">
        <v>0.1492679722116195</v>
      </c>
      <c r="AG10" s="18">
        <v>0.28553003448392528</v>
      </c>
      <c r="AH10" s="18">
        <v>0.2118701076053669</v>
      </c>
    </row>
    <row r="11" spans="2:36" ht="19" customHeight="1" x14ac:dyDescent="0.35">
      <c r="B11" s="20" t="s">
        <v>125</v>
      </c>
      <c r="C11" s="18">
        <v>0.29540772535316701</v>
      </c>
      <c r="D11" s="18">
        <v>0.28776635772844877</v>
      </c>
      <c r="E11" s="18">
        <v>0.29894330580851641</v>
      </c>
      <c r="G11" s="18">
        <v>0.32962970332344738</v>
      </c>
      <c r="H11" s="18">
        <v>0.20427391104988329</v>
      </c>
      <c r="J11" s="18">
        <v>0.1930194743221578</v>
      </c>
      <c r="K11" s="18">
        <v>0.22737482025001399</v>
      </c>
      <c r="L11" s="18">
        <v>0.38186981157840971</v>
      </c>
      <c r="M11" s="18">
        <v>0.27755329253127081</v>
      </c>
      <c r="N11" s="18">
        <v>0.13610381135203181</v>
      </c>
      <c r="O11" s="18">
        <v>0.31634940428367092</v>
      </c>
      <c r="P11" s="18">
        <v>0.2919096191482039</v>
      </c>
      <c r="Q11" s="18">
        <v>0.33061623338847662</v>
      </c>
      <c r="R11" s="18">
        <v>0.3325902689996178</v>
      </c>
      <c r="S11" s="18">
        <v>0.29890418346081288</v>
      </c>
      <c r="T11" s="18">
        <v>0.34831153017209587</v>
      </c>
      <c r="U11" s="18">
        <v>8.8979850163809091E-2</v>
      </c>
      <c r="W11" s="18">
        <v>0.34090457713791011</v>
      </c>
      <c r="X11" s="18">
        <v>0.33751780539566822</v>
      </c>
      <c r="Y11" s="18">
        <v>0.23804227243486861</v>
      </c>
      <c r="Z11" s="18">
        <v>0.3315903587468142</v>
      </c>
      <c r="AA11" s="18">
        <v>0.2228930462902988</v>
      </c>
      <c r="AB11" s="18">
        <v>0.2114864810707795</v>
      </c>
      <c r="AC11" s="18">
        <v>7.9217392663886277E-2</v>
      </c>
      <c r="AD11" s="18">
        <v>0</v>
      </c>
      <c r="AE11" s="18">
        <v>0.17388877603988001</v>
      </c>
      <c r="AG11" s="18">
        <v>0.30254061386586523</v>
      </c>
      <c r="AH11" s="18">
        <v>0.1189398398761414</v>
      </c>
    </row>
    <row r="12" spans="2:36" ht="19" customHeight="1" x14ac:dyDescent="0.35">
      <c r="B12" s="20" t="s">
        <v>292</v>
      </c>
      <c r="C12" s="18">
        <v>0.1081083711943243</v>
      </c>
      <c r="D12" s="18">
        <v>0.12718525099349359</v>
      </c>
      <c r="E12" s="18">
        <v>8.5726365519757236E-2</v>
      </c>
      <c r="G12" s="18">
        <v>7.8398971088476516E-2</v>
      </c>
      <c r="H12" s="18">
        <v>0.18722510005960499</v>
      </c>
      <c r="J12" s="18">
        <v>8.1389066135367533E-2</v>
      </c>
      <c r="K12" s="18">
        <v>0.30948393211174069</v>
      </c>
      <c r="L12" s="18">
        <v>0.1075144706796651</v>
      </c>
      <c r="M12" s="18">
        <v>0</v>
      </c>
      <c r="N12" s="18">
        <v>0.1790384629687943</v>
      </c>
      <c r="O12" s="18">
        <v>7.1316525771787986E-2</v>
      </c>
      <c r="P12" s="18">
        <v>9.045193094372983E-2</v>
      </c>
      <c r="Q12" s="18">
        <v>6.771082281703214E-2</v>
      </c>
      <c r="R12" s="18">
        <v>8.6722051256963473E-2</v>
      </c>
      <c r="S12" s="18">
        <v>6.2156449047076491E-2</v>
      </c>
      <c r="T12" s="18">
        <v>0.1116116282762788</v>
      </c>
      <c r="U12" s="18">
        <v>8.8979850163809091E-2</v>
      </c>
      <c r="W12" s="18">
        <v>6.4683967704526626E-2</v>
      </c>
      <c r="X12" s="18">
        <v>6.9850231955952663E-2</v>
      </c>
      <c r="Y12" s="18">
        <v>0.1693338648621972</v>
      </c>
      <c r="Z12" s="18">
        <v>3.5442538931665983E-2</v>
      </c>
      <c r="AA12" s="18">
        <v>0.25622732178190061</v>
      </c>
      <c r="AB12" s="18">
        <v>0.2329125575480186</v>
      </c>
      <c r="AC12" s="18">
        <v>0.17998765400853409</v>
      </c>
      <c r="AD12" s="18">
        <v>0.40281294378716581</v>
      </c>
      <c r="AE12" s="18">
        <v>0.42103962211283008</v>
      </c>
      <c r="AG12" s="18">
        <v>9.924490759046288E-2</v>
      </c>
      <c r="AH12" s="18">
        <v>0.41527998306882302</v>
      </c>
    </row>
    <row r="13" spans="2:36" ht="19" customHeight="1" x14ac:dyDescent="0.35">
      <c r="B13" s="20" t="s">
        <v>293</v>
      </c>
      <c r="C13" s="18">
        <v>3.18870701915882E-2</v>
      </c>
      <c r="D13" s="18">
        <v>2.0679863259947921E-2</v>
      </c>
      <c r="E13" s="18">
        <v>4.4751286171549512E-2</v>
      </c>
      <c r="G13" s="18">
        <v>2.7076852634589609E-2</v>
      </c>
      <c r="H13" s="18">
        <v>4.4696776105682463E-2</v>
      </c>
      <c r="J13" s="18">
        <v>2.96878570444956E-2</v>
      </c>
      <c r="K13" s="18">
        <v>3.4396928021695063E-2</v>
      </c>
      <c r="L13" s="18">
        <v>2.944002349447641E-2</v>
      </c>
      <c r="M13" s="18">
        <v>5.8520005472094259E-2</v>
      </c>
      <c r="N13" s="18">
        <v>0</v>
      </c>
      <c r="O13" s="18">
        <v>2.262926096221202E-2</v>
      </c>
      <c r="P13" s="18">
        <v>4.3633376899946508E-2</v>
      </c>
      <c r="Q13" s="18">
        <v>0</v>
      </c>
      <c r="R13" s="18">
        <v>5.1597424051629717E-2</v>
      </c>
      <c r="S13" s="18">
        <v>0</v>
      </c>
      <c r="T13" s="18">
        <v>0</v>
      </c>
      <c r="U13" s="18">
        <v>0.11102014983619091</v>
      </c>
      <c r="W13" s="18">
        <v>2.3135205687921729E-2</v>
      </c>
      <c r="X13" s="18">
        <v>3.6464093560803622E-2</v>
      </c>
      <c r="Y13" s="18">
        <v>1.351018898663498E-2</v>
      </c>
      <c r="Z13" s="18">
        <v>0</v>
      </c>
      <c r="AA13" s="18">
        <v>4.5551063583411898E-2</v>
      </c>
      <c r="AB13" s="18">
        <v>5.075017566279711E-2</v>
      </c>
      <c r="AC13" s="18">
        <v>0.1178591747264006</v>
      </c>
      <c r="AD13" s="18">
        <v>0.12281323737995981</v>
      </c>
      <c r="AE13" s="18">
        <v>0.2025099184335214</v>
      </c>
      <c r="AG13" s="18">
        <v>2.7580251524849629E-2</v>
      </c>
      <c r="AH13" s="18">
        <v>0.1773257292097751</v>
      </c>
    </row>
    <row r="14" spans="2:36" ht="19" customHeight="1" x14ac:dyDescent="0.35">
      <c r="B14" s="20" t="s">
        <v>66</v>
      </c>
      <c r="C14" s="18">
        <v>5.5965768405556893E-2</v>
      </c>
      <c r="D14" s="18">
        <v>5.0545654014456383E-2</v>
      </c>
      <c r="E14" s="18">
        <v>6.2856405770318313E-2</v>
      </c>
      <c r="G14" s="18">
        <v>6.98972417229725E-2</v>
      </c>
      <c r="H14" s="18">
        <v>1.8865975302332541E-2</v>
      </c>
      <c r="J14" s="18">
        <v>8.4949548017177981E-2</v>
      </c>
      <c r="K14" s="18">
        <v>0</v>
      </c>
      <c r="L14" s="18">
        <v>3.0294918867703059E-2</v>
      </c>
      <c r="M14" s="18">
        <v>9.4351281469920806E-2</v>
      </c>
      <c r="N14" s="18">
        <v>9.3595116798038877E-2</v>
      </c>
      <c r="O14" s="18">
        <v>4.9330511441360622E-2</v>
      </c>
      <c r="P14" s="18">
        <v>0.13200506932977221</v>
      </c>
      <c r="Q14" s="18">
        <v>3.079646207759941E-2</v>
      </c>
      <c r="R14" s="18">
        <v>1.6806268696206501E-2</v>
      </c>
      <c r="S14" s="18">
        <v>0</v>
      </c>
      <c r="T14" s="18">
        <v>3.1931005003349867E-2</v>
      </c>
      <c r="U14" s="18">
        <v>0.11102014983619091</v>
      </c>
      <c r="W14" s="18">
        <v>9.0156253213154069E-2</v>
      </c>
      <c r="X14" s="18">
        <v>6.5554575627464237E-2</v>
      </c>
      <c r="Y14" s="18">
        <v>1.8412352817462108E-2</v>
      </c>
      <c r="Z14" s="18">
        <v>1.7081276480699729E-2</v>
      </c>
      <c r="AA14" s="18">
        <v>0</v>
      </c>
      <c r="AB14" s="18">
        <v>0</v>
      </c>
      <c r="AC14" s="18">
        <v>3.7995283649251067E-2</v>
      </c>
      <c r="AD14" s="18">
        <v>0</v>
      </c>
      <c r="AE14" s="18">
        <v>0</v>
      </c>
      <c r="AG14" s="18">
        <v>5.8012590147049022E-2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296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290</v>
      </c>
      <c r="C9" s="18">
        <v>0.12925475505006881</v>
      </c>
      <c r="D9" s="18">
        <v>0.13566830365932739</v>
      </c>
      <c r="E9" s="18">
        <v>0.1243273520468382</v>
      </c>
      <c r="G9" s="18">
        <v>0.14001959875250911</v>
      </c>
      <c r="H9" s="18">
        <v>0.1005877601781172</v>
      </c>
      <c r="J9" s="18">
        <v>8.0072619238904186E-2</v>
      </c>
      <c r="K9" s="18">
        <v>0.15149866699838391</v>
      </c>
      <c r="L9" s="18">
        <v>0.105521227112414</v>
      </c>
      <c r="M9" s="18">
        <v>0.1976708465255223</v>
      </c>
      <c r="N9" s="18">
        <v>0.19878198396598001</v>
      </c>
      <c r="O9" s="18">
        <v>0.1047706041708322</v>
      </c>
      <c r="P9" s="18">
        <v>0.146271608844837</v>
      </c>
      <c r="Q9" s="18">
        <v>0.18274377315795401</v>
      </c>
      <c r="R9" s="18">
        <v>9.1426242687901463E-2</v>
      </c>
      <c r="S9" s="18">
        <v>0.1535658368900682</v>
      </c>
      <c r="T9" s="18">
        <v>9.3625122411462328E-2</v>
      </c>
      <c r="U9" s="18">
        <v>0.11102014983619091</v>
      </c>
      <c r="W9" s="18">
        <v>0.13578745961424579</v>
      </c>
      <c r="X9" s="18">
        <v>0.13768836929989189</v>
      </c>
      <c r="Y9" s="18">
        <v>0.1247792055455611</v>
      </c>
      <c r="Z9" s="18">
        <v>0.11834250956966259</v>
      </c>
      <c r="AA9" s="18">
        <v>0.1110296278259752</v>
      </c>
      <c r="AB9" s="18">
        <v>0.15923106760442579</v>
      </c>
      <c r="AC9" s="18">
        <v>7.856919442782527E-2</v>
      </c>
      <c r="AD9" s="18">
        <v>0</v>
      </c>
      <c r="AE9" s="18">
        <v>8.8856005084228792E-2</v>
      </c>
      <c r="AG9" s="18">
        <v>0.12996135123932401</v>
      </c>
      <c r="AH9" s="18">
        <v>6.0777465098310758E-2</v>
      </c>
    </row>
    <row r="10" spans="2:36" ht="19" customHeight="1" x14ac:dyDescent="0.35">
      <c r="B10" s="20" t="s">
        <v>291</v>
      </c>
      <c r="C10" s="18">
        <v>0.1778070613047289</v>
      </c>
      <c r="D10" s="18">
        <v>0.18011428564080489</v>
      </c>
      <c r="E10" s="18">
        <v>0.17820159924238471</v>
      </c>
      <c r="G10" s="18">
        <v>0.15970132952334501</v>
      </c>
      <c r="H10" s="18">
        <v>0.226022988491131</v>
      </c>
      <c r="J10" s="18">
        <v>0.20402882116110549</v>
      </c>
      <c r="K10" s="18">
        <v>0.16313399766737741</v>
      </c>
      <c r="L10" s="18">
        <v>0.193145370917953</v>
      </c>
      <c r="M10" s="18">
        <v>0.1108608731798755</v>
      </c>
      <c r="N10" s="18">
        <v>9.3595116798038877E-2</v>
      </c>
      <c r="O10" s="18">
        <v>0.14124030341689231</v>
      </c>
      <c r="P10" s="18">
        <v>0.1491866420015871</v>
      </c>
      <c r="Q10" s="18">
        <v>0.20538893540098341</v>
      </c>
      <c r="R10" s="18">
        <v>0.14722765039560329</v>
      </c>
      <c r="S10" s="18">
        <v>0.1535658368900682</v>
      </c>
      <c r="T10" s="18">
        <v>0.30026813343162528</v>
      </c>
      <c r="U10" s="18">
        <v>0.40000000000000008</v>
      </c>
      <c r="W10" s="18">
        <v>0.15254894829684121</v>
      </c>
      <c r="X10" s="18">
        <v>0.11790164472617699</v>
      </c>
      <c r="Y10" s="18">
        <v>0.24788331700489649</v>
      </c>
      <c r="Z10" s="18">
        <v>0.21833577052366379</v>
      </c>
      <c r="AA10" s="18">
        <v>0.2473302791693133</v>
      </c>
      <c r="AB10" s="18">
        <v>0.15772582980086919</v>
      </c>
      <c r="AC10" s="18">
        <v>0.29147745873464481</v>
      </c>
      <c r="AD10" s="18">
        <v>0.31696695816292891</v>
      </c>
      <c r="AE10" s="18">
        <v>6.0411967127390741E-2</v>
      </c>
      <c r="AG10" s="18">
        <v>0.17816128504140399</v>
      </c>
      <c r="AH10" s="18">
        <v>0.14148346665687839</v>
      </c>
    </row>
    <row r="11" spans="2:36" ht="19" customHeight="1" x14ac:dyDescent="0.35">
      <c r="B11" s="20" t="s">
        <v>125</v>
      </c>
      <c r="C11" s="18">
        <v>0.46787994746178452</v>
      </c>
      <c r="D11" s="18">
        <v>0.45275243013985061</v>
      </c>
      <c r="E11" s="18">
        <v>0.475751573415302</v>
      </c>
      <c r="G11" s="18">
        <v>0.50092375780433829</v>
      </c>
      <c r="H11" s="18">
        <v>0.37988361720155139</v>
      </c>
      <c r="J11" s="18">
        <v>0.39420358293838881</v>
      </c>
      <c r="K11" s="18">
        <v>0.43665983729810248</v>
      </c>
      <c r="L11" s="18">
        <v>0.41892815955676782</v>
      </c>
      <c r="M11" s="18">
        <v>0.55877361964820271</v>
      </c>
      <c r="N11" s="18">
        <v>0.34647754568791389</v>
      </c>
      <c r="O11" s="18">
        <v>0.50733493819276598</v>
      </c>
      <c r="P11" s="18">
        <v>0.45313427252852162</v>
      </c>
      <c r="Q11" s="18">
        <v>0.48890208279054098</v>
      </c>
      <c r="R11" s="18">
        <v>0.58806874032752321</v>
      </c>
      <c r="S11" s="18">
        <v>0.6928683262198635</v>
      </c>
      <c r="T11" s="18">
        <v>0.4704734175103984</v>
      </c>
      <c r="U11" s="18">
        <v>0.26693955049142731</v>
      </c>
      <c r="W11" s="18">
        <v>0.5177241474990909</v>
      </c>
      <c r="X11" s="18">
        <v>0.59283268797722866</v>
      </c>
      <c r="Y11" s="18">
        <v>0.40018502896267699</v>
      </c>
      <c r="Z11" s="18">
        <v>0.35684350074656279</v>
      </c>
      <c r="AA11" s="18">
        <v>0.37335992448597649</v>
      </c>
      <c r="AB11" s="18">
        <v>0.2565942548620781</v>
      </c>
      <c r="AC11" s="18">
        <v>0.33093042072260842</v>
      </c>
      <c r="AD11" s="18">
        <v>0.34360896334371038</v>
      </c>
      <c r="AE11" s="18">
        <v>0.31729416348900108</v>
      </c>
      <c r="AG11" s="18">
        <v>0.47494192053541612</v>
      </c>
      <c r="AH11" s="18">
        <v>0.32560965279376453</v>
      </c>
    </row>
    <row r="12" spans="2:36" ht="19" customHeight="1" x14ac:dyDescent="0.35">
      <c r="B12" s="20" t="s">
        <v>292</v>
      </c>
      <c r="C12" s="18">
        <v>0.13207370273271499</v>
      </c>
      <c r="D12" s="18">
        <v>0.15426527039835131</v>
      </c>
      <c r="E12" s="18">
        <v>0.1098228955646173</v>
      </c>
      <c r="G12" s="18">
        <v>9.9903370611009359E-2</v>
      </c>
      <c r="H12" s="18">
        <v>0.21774394295671881</v>
      </c>
      <c r="J12" s="18">
        <v>0.16617765325801531</v>
      </c>
      <c r="K12" s="18">
        <v>0.1935709573994735</v>
      </c>
      <c r="L12" s="18">
        <v>0.16556265650286481</v>
      </c>
      <c r="M12" s="18">
        <v>2.7714312919995231E-2</v>
      </c>
      <c r="N12" s="18">
        <v>0.1519844255669606</v>
      </c>
      <c r="O12" s="18">
        <v>0.119254289086465</v>
      </c>
      <c r="P12" s="18">
        <v>0.13714602115315239</v>
      </c>
      <c r="Q12" s="18">
        <v>0.122965208650521</v>
      </c>
      <c r="R12" s="18">
        <v>0.1215132066123867</v>
      </c>
      <c r="S12" s="18">
        <v>0</v>
      </c>
      <c r="T12" s="18">
        <v>0.1037023216431642</v>
      </c>
      <c r="U12" s="18">
        <v>0.11102014983619091</v>
      </c>
      <c r="W12" s="18">
        <v>9.2865088656014713E-2</v>
      </c>
      <c r="X12" s="18">
        <v>0.10601288653057329</v>
      </c>
      <c r="Y12" s="18">
        <v>0.12049247100044939</v>
      </c>
      <c r="Z12" s="18">
        <v>0.2128366969517661</v>
      </c>
      <c r="AA12" s="18">
        <v>0.19450904278301259</v>
      </c>
      <c r="AB12" s="18">
        <v>0.42644884773262681</v>
      </c>
      <c r="AC12" s="18">
        <v>0.1860491423144004</v>
      </c>
      <c r="AD12" s="18">
        <v>0.2166108411134009</v>
      </c>
      <c r="AE12" s="18">
        <v>0.15681030040892749</v>
      </c>
      <c r="AG12" s="18">
        <v>0.12969904089087481</v>
      </c>
      <c r="AH12" s="18">
        <v>0.17570729979302549</v>
      </c>
    </row>
    <row r="13" spans="2:36" ht="19" customHeight="1" x14ac:dyDescent="0.35">
      <c r="B13" s="20" t="s">
        <v>293</v>
      </c>
      <c r="C13" s="18">
        <v>5.3551805833182413E-2</v>
      </c>
      <c r="D13" s="18">
        <v>3.7386538169489801E-2</v>
      </c>
      <c r="E13" s="18">
        <v>7.2231878937941793E-2</v>
      </c>
      <c r="G13" s="18">
        <v>5.1877702070832449E-2</v>
      </c>
      <c r="H13" s="18">
        <v>5.8009977758105208E-2</v>
      </c>
      <c r="J13" s="18">
        <v>5.012781621545194E-2</v>
      </c>
      <c r="K13" s="18">
        <v>2.756827031833127E-2</v>
      </c>
      <c r="L13" s="18">
        <v>8.885824021899498E-2</v>
      </c>
      <c r="M13" s="18">
        <v>3.8343379176478447E-2</v>
      </c>
      <c r="N13" s="18">
        <v>0.11942871796532439</v>
      </c>
      <c r="O13" s="18">
        <v>4.7294516682892328E-2</v>
      </c>
      <c r="P13" s="18">
        <v>8.6633155258423009E-2</v>
      </c>
      <c r="Q13" s="18">
        <v>0</v>
      </c>
      <c r="R13" s="18">
        <v>3.4957891280378489E-2</v>
      </c>
      <c r="S13" s="18">
        <v>0</v>
      </c>
      <c r="T13" s="18">
        <v>0</v>
      </c>
      <c r="U13" s="18">
        <v>0.11102014983619091</v>
      </c>
      <c r="W13" s="18">
        <v>3.5066869682919652E-2</v>
      </c>
      <c r="X13" s="18">
        <v>3.4221946446112123E-2</v>
      </c>
      <c r="Y13" s="18">
        <v>8.7422196911345312E-2</v>
      </c>
      <c r="Z13" s="18">
        <v>6.1044700284296302E-2</v>
      </c>
      <c r="AA13" s="18">
        <v>7.377112573572242E-2</v>
      </c>
      <c r="AB13" s="18">
        <v>0</v>
      </c>
      <c r="AC13" s="18">
        <v>7.497850015127E-2</v>
      </c>
      <c r="AD13" s="18">
        <v>0.12281323737995981</v>
      </c>
      <c r="AE13" s="18">
        <v>0.28777155880622268</v>
      </c>
      <c r="AG13" s="18">
        <v>4.823735929662458E-2</v>
      </c>
      <c r="AH13" s="18">
        <v>0.23564465055971029</v>
      </c>
    </row>
    <row r="14" spans="2:36" ht="19" customHeight="1" x14ac:dyDescent="0.35">
      <c r="B14" s="20" t="s">
        <v>66</v>
      </c>
      <c r="C14" s="18">
        <v>3.943272761752039E-2</v>
      </c>
      <c r="D14" s="18">
        <v>3.9813171992176023E-2</v>
      </c>
      <c r="E14" s="18">
        <v>3.9664700792916001E-2</v>
      </c>
      <c r="G14" s="18">
        <v>4.7574241237965893E-2</v>
      </c>
      <c r="H14" s="18">
        <v>1.7751713414376279E-2</v>
      </c>
      <c r="J14" s="18">
        <v>0.10538950718813429</v>
      </c>
      <c r="K14" s="18">
        <v>2.756827031833127E-2</v>
      </c>
      <c r="L14" s="18">
        <v>2.7984345691005181E-2</v>
      </c>
      <c r="M14" s="18">
        <v>6.6636968549925582E-2</v>
      </c>
      <c r="N14" s="18">
        <v>8.9732210015781952E-2</v>
      </c>
      <c r="O14" s="18">
        <v>8.0105348450151895E-2</v>
      </c>
      <c r="P14" s="18">
        <v>2.762830021347908E-2</v>
      </c>
      <c r="Q14" s="18">
        <v>0</v>
      </c>
      <c r="R14" s="18">
        <v>1.6806268696206501E-2</v>
      </c>
      <c r="S14" s="18">
        <v>0</v>
      </c>
      <c r="T14" s="18">
        <v>3.1931005003349867E-2</v>
      </c>
      <c r="U14" s="18">
        <v>0</v>
      </c>
      <c r="W14" s="18">
        <v>6.6007486250887745E-2</v>
      </c>
      <c r="X14" s="18">
        <v>1.1342465020017021E-2</v>
      </c>
      <c r="Y14" s="18">
        <v>1.9237780575070761E-2</v>
      </c>
      <c r="Z14" s="18">
        <v>3.2596821924048419E-2</v>
      </c>
      <c r="AA14" s="18">
        <v>0</v>
      </c>
      <c r="AB14" s="18">
        <v>0</v>
      </c>
      <c r="AC14" s="18">
        <v>3.7995283649251067E-2</v>
      </c>
      <c r="AD14" s="18">
        <v>0</v>
      </c>
      <c r="AE14" s="18">
        <v>8.8856005084228792E-2</v>
      </c>
      <c r="AG14" s="18">
        <v>3.899904299635646E-2</v>
      </c>
      <c r="AH14" s="18">
        <v>6.0777465098310758E-2</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297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290</v>
      </c>
      <c r="C9" s="18">
        <v>0.16018113032636991</v>
      </c>
      <c r="D9" s="18">
        <v>0.1618548617729168</v>
      </c>
      <c r="E9" s="18">
        <v>0.1609821765230347</v>
      </c>
      <c r="G9" s="18">
        <v>0.1767667514377384</v>
      </c>
      <c r="H9" s="18">
        <v>0.1160132883687623</v>
      </c>
      <c r="J9" s="18">
        <v>0.19052510219728039</v>
      </c>
      <c r="K9" s="18">
        <v>0.22509919600740369</v>
      </c>
      <c r="L9" s="18">
        <v>0.1700988972180045</v>
      </c>
      <c r="M9" s="18">
        <v>0.16262102624267649</v>
      </c>
      <c r="N9" s="18">
        <v>0.1519844255669606</v>
      </c>
      <c r="O9" s="18">
        <v>7.8069353691683607E-2</v>
      </c>
      <c r="P9" s="18">
        <v>0.15461791784232551</v>
      </c>
      <c r="Q9" s="18">
        <v>0.19111973690458001</v>
      </c>
      <c r="R9" s="18">
        <v>6.2351160801471163E-2</v>
      </c>
      <c r="S9" s="18">
        <v>0.23217404106272541</v>
      </c>
      <c r="T9" s="18">
        <v>0.18631453723237701</v>
      </c>
      <c r="U9" s="18">
        <v>0.2</v>
      </c>
      <c r="W9" s="18">
        <v>0.16392263467137569</v>
      </c>
      <c r="X9" s="18">
        <v>0.19151268627946769</v>
      </c>
      <c r="Y9" s="18">
        <v>0.16588043427908189</v>
      </c>
      <c r="Z9" s="18">
        <v>0.17177733352899591</v>
      </c>
      <c r="AA9" s="18">
        <v>0.12459137355888671</v>
      </c>
      <c r="AB9" s="18">
        <v>0.1013332522665736</v>
      </c>
      <c r="AC9" s="18">
        <v>0.1178591747264006</v>
      </c>
      <c r="AD9" s="18">
        <v>0</v>
      </c>
      <c r="AE9" s="18">
        <v>0</v>
      </c>
      <c r="AG9" s="18">
        <v>0.16425749905730019</v>
      </c>
      <c r="AH9" s="18">
        <v>0</v>
      </c>
    </row>
    <row r="10" spans="2:36" ht="19" customHeight="1" x14ac:dyDescent="0.35">
      <c r="B10" s="20" t="s">
        <v>291</v>
      </c>
      <c r="C10" s="18">
        <v>0.24009095771165639</v>
      </c>
      <c r="D10" s="18">
        <v>0.23928030659405389</v>
      </c>
      <c r="E10" s="18">
        <v>0.24178127325043719</v>
      </c>
      <c r="G10" s="18">
        <v>0.2346787061652299</v>
      </c>
      <c r="H10" s="18">
        <v>0.25450389222476522</v>
      </c>
      <c r="J10" s="18">
        <v>0.20180854883771779</v>
      </c>
      <c r="K10" s="18">
        <v>0.26788594619178308</v>
      </c>
      <c r="L10" s="18">
        <v>0.21264565226595419</v>
      </c>
      <c r="M10" s="18">
        <v>0.245966144264191</v>
      </c>
      <c r="N10" s="18">
        <v>0.21037373433588219</v>
      </c>
      <c r="O10" s="18">
        <v>0.26456658202029382</v>
      </c>
      <c r="P10" s="18">
        <v>0.22245803656159571</v>
      </c>
      <c r="Q10" s="18">
        <v>0.22803409764401281</v>
      </c>
      <c r="R10" s="18">
        <v>0.22473053695852241</v>
      </c>
      <c r="S10" s="18">
        <v>0.36928812282721302</v>
      </c>
      <c r="T10" s="18">
        <v>0.28444952016539621</v>
      </c>
      <c r="U10" s="18">
        <v>0.31102014983619097</v>
      </c>
      <c r="W10" s="18">
        <v>0.18693527001068169</v>
      </c>
      <c r="X10" s="18">
        <v>0.23745305390865151</v>
      </c>
      <c r="Y10" s="18">
        <v>0.26013343871972072</v>
      </c>
      <c r="Z10" s="18">
        <v>0.44167881272385262</v>
      </c>
      <c r="AA10" s="18">
        <v>0.19843933524350771</v>
      </c>
      <c r="AB10" s="18">
        <v>0.34729205497655607</v>
      </c>
      <c r="AC10" s="18">
        <v>0.25452890702671771</v>
      </c>
      <c r="AD10" s="18">
        <v>0.43601346228403431</v>
      </c>
      <c r="AE10" s="18">
        <v>0.16048386308007359</v>
      </c>
      <c r="AG10" s="18">
        <v>0.23944937443359429</v>
      </c>
      <c r="AH10" s="18">
        <v>0.24755134784060051</v>
      </c>
    </row>
    <row r="11" spans="2:36" ht="19" customHeight="1" x14ac:dyDescent="0.35">
      <c r="B11" s="20" t="s">
        <v>125</v>
      </c>
      <c r="C11" s="18">
        <v>0.39069017814286011</v>
      </c>
      <c r="D11" s="18">
        <v>0.39720515505398679</v>
      </c>
      <c r="E11" s="18">
        <v>0.37662637442436447</v>
      </c>
      <c r="G11" s="18">
        <v>0.39622425716866289</v>
      </c>
      <c r="H11" s="18">
        <v>0.3759528146066205</v>
      </c>
      <c r="J11" s="18">
        <v>0.38204340606648529</v>
      </c>
      <c r="K11" s="18">
        <v>0.24511985410484199</v>
      </c>
      <c r="L11" s="18">
        <v>0.42826772324478452</v>
      </c>
      <c r="M11" s="18">
        <v>0.40879153307676253</v>
      </c>
      <c r="N11" s="18">
        <v>0.32207360871356128</v>
      </c>
      <c r="O11" s="18">
        <v>0.38808064910630102</v>
      </c>
      <c r="P11" s="18">
        <v>0.38884382179556509</v>
      </c>
      <c r="Q11" s="18">
        <v>0.51132258112151441</v>
      </c>
      <c r="R11" s="18">
        <v>0.53477119436236165</v>
      </c>
      <c r="S11" s="18">
        <v>0.35283314218856582</v>
      </c>
      <c r="T11" s="18">
        <v>0.34585299768613381</v>
      </c>
      <c r="U11" s="18">
        <v>8.8979850163809091E-2</v>
      </c>
      <c r="W11" s="18">
        <v>0.41142153325612191</v>
      </c>
      <c r="X11" s="18">
        <v>0.42704497806571662</v>
      </c>
      <c r="Y11" s="18">
        <v>0.38758944704138149</v>
      </c>
      <c r="Z11" s="18">
        <v>0.30335195456135078</v>
      </c>
      <c r="AA11" s="18">
        <v>0.41439262912453689</v>
      </c>
      <c r="AB11" s="18">
        <v>0.26223665673357671</v>
      </c>
      <c r="AC11" s="18">
        <v>0.32742366092129871</v>
      </c>
      <c r="AD11" s="18">
        <v>0.34737569660256479</v>
      </c>
      <c r="AE11" s="18">
        <v>0.31603849232625741</v>
      </c>
      <c r="AG11" s="18">
        <v>0.39277412354168129</v>
      </c>
      <c r="AH11" s="18">
        <v>0.32594106382364929</v>
      </c>
    </row>
    <row r="12" spans="2:36" ht="19" customHeight="1" x14ac:dyDescent="0.35">
      <c r="B12" s="20" t="s">
        <v>292</v>
      </c>
      <c r="C12" s="18">
        <v>9.7525660840423578E-2</v>
      </c>
      <c r="D12" s="18">
        <v>0.11476751851195829</v>
      </c>
      <c r="E12" s="18">
        <v>8.0153775546707134E-2</v>
      </c>
      <c r="G12" s="18">
        <v>7.7004445073876368E-2</v>
      </c>
      <c r="H12" s="18">
        <v>0.15217407036749001</v>
      </c>
      <c r="J12" s="18">
        <v>6.9572564616463634E-2</v>
      </c>
      <c r="K12" s="18">
        <v>0.1247726066218439</v>
      </c>
      <c r="L12" s="18">
        <v>0.10118353357981601</v>
      </c>
      <c r="M12" s="18">
        <v>9.3772005016468901E-2</v>
      </c>
      <c r="N12" s="18">
        <v>8.9732210015781952E-2</v>
      </c>
      <c r="O12" s="18">
        <v>0.1027346094123639</v>
      </c>
      <c r="P12" s="18">
        <v>0.12204468699524169</v>
      </c>
      <c r="Q12" s="18">
        <v>2.2420498330973381E-2</v>
      </c>
      <c r="R12" s="18">
        <v>7.1594608298633011E-2</v>
      </c>
      <c r="S12" s="18">
        <v>0</v>
      </c>
      <c r="T12" s="18">
        <v>0.15145193991274319</v>
      </c>
      <c r="U12" s="18">
        <v>0.17795970032761821</v>
      </c>
      <c r="W12" s="18">
        <v>5.921496940982246E-2</v>
      </c>
      <c r="X12" s="18">
        <v>9.5448348335885141E-2</v>
      </c>
      <c r="Y12" s="18">
        <v>0.15447413815571889</v>
      </c>
      <c r="Z12" s="18">
        <v>1.7587902965356391E-2</v>
      </c>
      <c r="AA12" s="18">
        <v>0.15875046923432229</v>
      </c>
      <c r="AB12" s="18">
        <v>0.18216238188522149</v>
      </c>
      <c r="AC12" s="18">
        <v>0.1872144735250619</v>
      </c>
      <c r="AD12" s="18">
        <v>0.2166108411134009</v>
      </c>
      <c r="AE12" s="18">
        <v>0.36666734418474112</v>
      </c>
      <c r="AG12" s="18">
        <v>9.1239064816243068E-2</v>
      </c>
      <c r="AH12" s="18">
        <v>0.31924941764571102</v>
      </c>
    </row>
    <row r="13" spans="2:36" ht="19" customHeight="1" x14ac:dyDescent="0.35">
      <c r="B13" s="20" t="s">
        <v>293</v>
      </c>
      <c r="C13" s="18">
        <v>3.0039655443244561E-2</v>
      </c>
      <c r="D13" s="18">
        <v>3.106020841974538E-2</v>
      </c>
      <c r="E13" s="18">
        <v>2.941191250867568E-2</v>
      </c>
      <c r="G13" s="18">
        <v>1.6848398352629759E-2</v>
      </c>
      <c r="H13" s="18">
        <v>6.5168237875474835E-2</v>
      </c>
      <c r="J13" s="18">
        <v>1.48439285222478E-2</v>
      </c>
      <c r="K13" s="18">
        <v>5.4417586119133339E-2</v>
      </c>
      <c r="L13" s="18">
        <v>1.788624072569945E-2</v>
      </c>
      <c r="M13" s="18">
        <v>0</v>
      </c>
      <c r="N13" s="18">
        <v>8.5443346170755385E-2</v>
      </c>
      <c r="O13" s="18">
        <v>4.525852192442404E-2</v>
      </c>
      <c r="P13" s="18">
        <v>1.6005076686467432E-2</v>
      </c>
      <c r="Q13" s="18">
        <v>2.2420498330973381E-2</v>
      </c>
      <c r="R13" s="18">
        <v>5.1597424051629717E-2</v>
      </c>
      <c r="S13" s="18">
        <v>4.5704693921495863E-2</v>
      </c>
      <c r="T13" s="18">
        <v>0</v>
      </c>
      <c r="U13" s="18">
        <v>0.11102014983619091</v>
      </c>
      <c r="W13" s="18">
        <v>1.360072286447361E-2</v>
      </c>
      <c r="X13" s="18">
        <v>3.6464093560803622E-2</v>
      </c>
      <c r="Y13" s="18">
        <v>0</v>
      </c>
      <c r="Z13" s="18">
        <v>4.0559770831896498E-2</v>
      </c>
      <c r="AA13" s="18">
        <v>0.10382619283874631</v>
      </c>
      <c r="AB13" s="18">
        <v>0.1069756541380721</v>
      </c>
      <c r="AC13" s="18">
        <v>7.497850015127E-2</v>
      </c>
      <c r="AD13" s="18">
        <v>0</v>
      </c>
      <c r="AE13" s="18">
        <v>0.15681030040892749</v>
      </c>
      <c r="AG13" s="18">
        <v>2.7827850715823839E-2</v>
      </c>
      <c r="AH13" s="18">
        <v>0.1072581706900394</v>
      </c>
    </row>
    <row r="14" spans="2:36" ht="19" customHeight="1" x14ac:dyDescent="0.35">
      <c r="B14" s="20" t="s">
        <v>66</v>
      </c>
      <c r="C14" s="18">
        <v>8.1472417535445457E-2</v>
      </c>
      <c r="D14" s="18">
        <v>5.5831949647338737E-2</v>
      </c>
      <c r="E14" s="18">
        <v>0.1110444877467809</v>
      </c>
      <c r="G14" s="18">
        <v>9.8477441801862839E-2</v>
      </c>
      <c r="H14" s="18">
        <v>3.6187696556887257E-2</v>
      </c>
      <c r="J14" s="18">
        <v>0.14120644975980501</v>
      </c>
      <c r="K14" s="18">
        <v>8.2704810954993796E-2</v>
      </c>
      <c r="L14" s="18">
        <v>6.9917952965741173E-2</v>
      </c>
      <c r="M14" s="18">
        <v>8.8849291399900776E-2</v>
      </c>
      <c r="N14" s="18">
        <v>0.14039267519705831</v>
      </c>
      <c r="O14" s="18">
        <v>0.12129028384493321</v>
      </c>
      <c r="P14" s="18">
        <v>9.6030460118804589E-2</v>
      </c>
      <c r="Q14" s="18">
        <v>2.4682587667945462E-2</v>
      </c>
      <c r="R14" s="18">
        <v>5.4955075527381783E-2</v>
      </c>
      <c r="S14" s="18">
        <v>0</v>
      </c>
      <c r="T14" s="18">
        <v>3.1931005003349867E-2</v>
      </c>
      <c r="U14" s="18">
        <v>0.11102014983619091</v>
      </c>
      <c r="W14" s="18">
        <v>0.16490486978752469</v>
      </c>
      <c r="X14" s="18">
        <v>1.2076839849475751E-2</v>
      </c>
      <c r="Y14" s="18">
        <v>3.1922541804097093E-2</v>
      </c>
      <c r="Z14" s="18">
        <v>2.5044225388547819E-2</v>
      </c>
      <c r="AA14" s="18">
        <v>0</v>
      </c>
      <c r="AB14" s="18">
        <v>0</v>
      </c>
      <c r="AC14" s="18">
        <v>3.7995283649251067E-2</v>
      </c>
      <c r="AD14" s="18">
        <v>0</v>
      </c>
      <c r="AE14" s="18">
        <v>0</v>
      </c>
      <c r="AG14" s="18">
        <v>8.4452087435357273E-2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298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290</v>
      </c>
      <c r="C9" s="18">
        <v>0.17110244238097111</v>
      </c>
      <c r="D9" s="18">
        <v>0.16118563559634749</v>
      </c>
      <c r="E9" s="18">
        <v>0.18484369051206759</v>
      </c>
      <c r="G9" s="18">
        <v>0.1829737658992685</v>
      </c>
      <c r="H9" s="18">
        <v>0.13948886954803111</v>
      </c>
      <c r="J9" s="18">
        <v>0.2299038500862402</v>
      </c>
      <c r="K9" s="18">
        <v>0.16996265537074121</v>
      </c>
      <c r="L9" s="18">
        <v>0.1653410751128494</v>
      </c>
      <c r="M9" s="18">
        <v>0.1921688564555023</v>
      </c>
      <c r="N9" s="18">
        <v>0.2455795423649994</v>
      </c>
      <c r="O9" s="18">
        <v>9.866102288272123E-2</v>
      </c>
      <c r="P9" s="18">
        <v>0.1585823736803583</v>
      </c>
      <c r="Q9" s="18">
        <v>0.234371037830817</v>
      </c>
      <c r="R9" s="18">
        <v>0.1401620503439629</v>
      </c>
      <c r="S9" s="18">
        <v>0.1078611429685724</v>
      </c>
      <c r="T9" s="18">
        <v>0.17547363828297849</v>
      </c>
      <c r="U9" s="18">
        <v>0.22204029967238181</v>
      </c>
      <c r="W9" s="18">
        <v>0.20228526796247329</v>
      </c>
      <c r="X9" s="18">
        <v>0.1904300685024459</v>
      </c>
      <c r="Y9" s="18">
        <v>0.18074962182507631</v>
      </c>
      <c r="Z9" s="18">
        <v>8.5800525918805215E-2</v>
      </c>
      <c r="AA9" s="18">
        <v>0.18836024161406739</v>
      </c>
      <c r="AB9" s="18">
        <v>0.1030055891291508</v>
      </c>
      <c r="AC9" s="18">
        <v>7.856919442782527E-2</v>
      </c>
      <c r="AD9" s="18">
        <v>0</v>
      </c>
      <c r="AE9" s="18">
        <v>0</v>
      </c>
      <c r="AG9" s="18">
        <v>0.17736012826763539</v>
      </c>
      <c r="AH9" s="18">
        <v>0</v>
      </c>
    </row>
    <row r="10" spans="2:36" ht="19" customHeight="1" x14ac:dyDescent="0.35">
      <c r="B10" s="20" t="s">
        <v>291</v>
      </c>
      <c r="C10" s="18">
        <v>0.29633398968778141</v>
      </c>
      <c r="D10" s="18">
        <v>0.26334359687489761</v>
      </c>
      <c r="E10" s="18">
        <v>0.33395634847198691</v>
      </c>
      <c r="G10" s="18">
        <v>0.2857839527685887</v>
      </c>
      <c r="H10" s="18">
        <v>0.32442894978393511</v>
      </c>
      <c r="J10" s="18">
        <v>0.27697714410288998</v>
      </c>
      <c r="K10" s="18">
        <v>0.3357464624511608</v>
      </c>
      <c r="L10" s="18">
        <v>0.29403308633400232</v>
      </c>
      <c r="M10" s="18">
        <v>0.36049405202972762</v>
      </c>
      <c r="N10" s="18">
        <v>0.20651082755362529</v>
      </c>
      <c r="O10" s="18">
        <v>0.33426183208445559</v>
      </c>
      <c r="P10" s="18">
        <v>0.27458236632366312</v>
      </c>
      <c r="Q10" s="18">
        <v>0.24660281090230429</v>
      </c>
      <c r="R10" s="18">
        <v>0.2663794483872875</v>
      </c>
      <c r="S10" s="18">
        <v>0.35694850010476092</v>
      </c>
      <c r="T10" s="18">
        <v>0.27126872074455938</v>
      </c>
      <c r="U10" s="18">
        <v>0.37795970032761822</v>
      </c>
      <c r="W10" s="18">
        <v>0.26913553974279042</v>
      </c>
      <c r="X10" s="18">
        <v>0.34382393073145628</v>
      </c>
      <c r="Y10" s="18">
        <v>0.27004883266429902</v>
      </c>
      <c r="Z10" s="18">
        <v>0.38461950566759839</v>
      </c>
      <c r="AA10" s="18">
        <v>0.29063803309681913</v>
      </c>
      <c r="AB10" s="18">
        <v>0.3058391927213186</v>
      </c>
      <c r="AC10" s="18">
        <v>0.27783392634533088</v>
      </c>
      <c r="AD10" s="18">
        <v>0.40281294378716581</v>
      </c>
      <c r="AE10" s="18">
        <v>0.26055575903275652</v>
      </c>
      <c r="AG10" s="18">
        <v>0.29596054901425928</v>
      </c>
      <c r="AH10" s="18">
        <v>0.30550909726380188</v>
      </c>
    </row>
    <row r="11" spans="2:36" ht="19" customHeight="1" x14ac:dyDescent="0.35">
      <c r="B11" s="20" t="s">
        <v>125</v>
      </c>
      <c r="C11" s="18">
        <v>0.35365237724976961</v>
      </c>
      <c r="D11" s="18">
        <v>0.37709423692757738</v>
      </c>
      <c r="E11" s="18">
        <v>0.32076527826580598</v>
      </c>
      <c r="G11" s="18">
        <v>0.39073242546324422</v>
      </c>
      <c r="H11" s="18">
        <v>0.25490746451625518</v>
      </c>
      <c r="J11" s="18">
        <v>0.26553141313244388</v>
      </c>
      <c r="K11" s="18">
        <v>0.30025639474150462</v>
      </c>
      <c r="L11" s="18">
        <v>0.38495037449007818</v>
      </c>
      <c r="M11" s="18">
        <v>0.29243010801839547</v>
      </c>
      <c r="N11" s="18">
        <v>0.27649648654908998</v>
      </c>
      <c r="O11" s="18">
        <v>0.35323382258057318</v>
      </c>
      <c r="P11" s="18">
        <v>0.40734653431735968</v>
      </c>
      <c r="Q11" s="18">
        <v>0.39017173211875927</v>
      </c>
      <c r="R11" s="18">
        <v>0.4021737657776846</v>
      </c>
      <c r="S11" s="18">
        <v>0.38162452003659852</v>
      </c>
      <c r="T11" s="18">
        <v>0.33794369105301919</v>
      </c>
      <c r="U11" s="18">
        <v>0.28897985016380912</v>
      </c>
      <c r="W11" s="18">
        <v>0.38975546032241998</v>
      </c>
      <c r="X11" s="18">
        <v>0.32771830174991262</v>
      </c>
      <c r="Y11" s="18">
        <v>0.39455285708750648</v>
      </c>
      <c r="Z11" s="18">
        <v>0.30179775180055968</v>
      </c>
      <c r="AA11" s="18">
        <v>0.2940840874330431</v>
      </c>
      <c r="AB11" s="18">
        <v>0.15923106760442579</v>
      </c>
      <c r="AC11" s="18">
        <v>0.385029264621159</v>
      </c>
      <c r="AD11" s="18">
        <v>0</v>
      </c>
      <c r="AE11" s="18">
        <v>0.2493398681643024</v>
      </c>
      <c r="AG11" s="18">
        <v>0.35917782001084758</v>
      </c>
      <c r="AH11" s="18">
        <v>0.1705483509033319</v>
      </c>
    </row>
    <row r="12" spans="2:36" ht="19" customHeight="1" x14ac:dyDescent="0.35">
      <c r="B12" s="20" t="s">
        <v>292</v>
      </c>
      <c r="C12" s="18">
        <v>0.1048140456936883</v>
      </c>
      <c r="D12" s="18">
        <v>0.1228462148912685</v>
      </c>
      <c r="E12" s="18">
        <v>8.6692399407936327E-2</v>
      </c>
      <c r="G12" s="18">
        <v>6.771823761170373E-2</v>
      </c>
      <c r="H12" s="18">
        <v>0.20360092727340681</v>
      </c>
      <c r="J12" s="18">
        <v>0.1236091940357029</v>
      </c>
      <c r="K12" s="18">
        <v>0.16646621711826209</v>
      </c>
      <c r="L12" s="18">
        <v>0.1168224197000024</v>
      </c>
      <c r="M12" s="18">
        <v>2.2212322849975191E-2</v>
      </c>
      <c r="N12" s="18">
        <v>0.181680933516503</v>
      </c>
      <c r="O12" s="18">
        <v>9.4589033365784655E-2</v>
      </c>
      <c r="P12" s="18">
        <v>5.685049373372858E-2</v>
      </c>
      <c r="Q12" s="18">
        <v>0.12885441914811899</v>
      </c>
      <c r="R12" s="18">
        <v>8.958068102507015E-2</v>
      </c>
      <c r="S12" s="18">
        <v>0.1535658368900682</v>
      </c>
      <c r="T12" s="18">
        <v>0.15145193991274319</v>
      </c>
      <c r="U12" s="18">
        <v>0</v>
      </c>
      <c r="W12" s="18">
        <v>4.3237219245058078E-2</v>
      </c>
      <c r="X12" s="18">
        <v>0.13802769901618531</v>
      </c>
      <c r="Y12" s="18">
        <v>7.0255381724013743E-2</v>
      </c>
      <c r="Z12" s="18">
        <v>0.1442722749468571</v>
      </c>
      <c r="AA12" s="18">
        <v>0.14937725642215821</v>
      </c>
      <c r="AB12" s="18">
        <v>0.43192415054510469</v>
      </c>
      <c r="AC12" s="18">
        <v>0.18128235065785839</v>
      </c>
      <c r="AD12" s="18">
        <v>0.34737569660256479</v>
      </c>
      <c r="AE12" s="18">
        <v>0.31971205499740352</v>
      </c>
      <c r="AG12" s="18">
        <v>9.6728025878790966E-2</v>
      </c>
      <c r="AH12" s="18">
        <v>0.32845377893863109</v>
      </c>
    </row>
    <row r="13" spans="2:36" ht="19" customHeight="1" x14ac:dyDescent="0.35">
      <c r="B13" s="20" t="s">
        <v>293</v>
      </c>
      <c r="C13" s="18">
        <v>2.5141883017446059E-2</v>
      </c>
      <c r="D13" s="18">
        <v>2.6647793571724789E-2</v>
      </c>
      <c r="E13" s="18">
        <v>2.389897939545152E-2</v>
      </c>
      <c r="G13" s="18">
        <v>1.6950884652604151E-2</v>
      </c>
      <c r="H13" s="18">
        <v>4.6954676088269448E-2</v>
      </c>
      <c r="J13" s="18">
        <v>4.4531785566743413E-2</v>
      </c>
      <c r="K13" s="18">
        <v>0</v>
      </c>
      <c r="L13" s="18">
        <v>8.5581254953643882E-3</v>
      </c>
      <c r="M13" s="18">
        <v>1.6131056326503249E-2</v>
      </c>
      <c r="N13" s="18">
        <v>0</v>
      </c>
      <c r="O13" s="18">
        <v>2.262926096221202E-2</v>
      </c>
      <c r="P13" s="18">
        <v>5.0658546047455358E-2</v>
      </c>
      <c r="Q13" s="18">
        <v>0</v>
      </c>
      <c r="R13" s="18">
        <v>6.6579427260660767E-2</v>
      </c>
      <c r="S13" s="18">
        <v>0</v>
      </c>
      <c r="T13" s="18">
        <v>0</v>
      </c>
      <c r="U13" s="18">
        <v>0.11102014983619091</v>
      </c>
      <c r="W13" s="18">
        <v>1.348690215659276E-2</v>
      </c>
      <c r="X13" s="18">
        <v>0</v>
      </c>
      <c r="Y13" s="18">
        <v>3.8283604795632531E-2</v>
      </c>
      <c r="Z13" s="18">
        <v>2.586889435358352E-2</v>
      </c>
      <c r="AA13" s="18">
        <v>7.7540381433912287E-2</v>
      </c>
      <c r="AB13" s="18">
        <v>0</v>
      </c>
      <c r="AC13" s="18">
        <v>3.9289980298575292E-2</v>
      </c>
      <c r="AD13" s="18">
        <v>0.24981135961026929</v>
      </c>
      <c r="AE13" s="18">
        <v>0.17039231780553721</v>
      </c>
      <c r="AG13" s="18">
        <v>2.0027786576405821E-2</v>
      </c>
      <c r="AH13" s="18">
        <v>0.1954887728942353</v>
      </c>
    </row>
    <row r="14" spans="2:36" ht="19" customHeight="1" x14ac:dyDescent="0.35">
      <c r="B14" s="20" t="s">
        <v>66</v>
      </c>
      <c r="C14" s="18">
        <v>4.8955261970343812E-2</v>
      </c>
      <c r="D14" s="18">
        <v>4.8882522138184357E-2</v>
      </c>
      <c r="E14" s="18">
        <v>4.9843303946751669E-2</v>
      </c>
      <c r="G14" s="18">
        <v>5.584073360459086E-2</v>
      </c>
      <c r="H14" s="18">
        <v>3.0619112790102369E-2</v>
      </c>
      <c r="J14" s="18">
        <v>5.9446613075979683E-2</v>
      </c>
      <c r="K14" s="18">
        <v>2.756827031833127E-2</v>
      </c>
      <c r="L14" s="18">
        <v>3.0294918867703059E-2</v>
      </c>
      <c r="M14" s="18">
        <v>0.116563604319896</v>
      </c>
      <c r="N14" s="18">
        <v>8.9732210015781952E-2</v>
      </c>
      <c r="O14" s="18">
        <v>9.6625028124252943E-2</v>
      </c>
      <c r="P14" s="18">
        <v>5.1979685897435068E-2</v>
      </c>
      <c r="Q14" s="18">
        <v>0</v>
      </c>
      <c r="R14" s="18">
        <v>3.5124627205333762E-2</v>
      </c>
      <c r="S14" s="18">
        <v>0</v>
      </c>
      <c r="T14" s="18">
        <v>6.3862010006699749E-2</v>
      </c>
      <c r="U14" s="18">
        <v>0</v>
      </c>
      <c r="W14" s="18">
        <v>8.2099610570665435E-2</v>
      </c>
      <c r="X14" s="18">
        <v>0</v>
      </c>
      <c r="Y14" s="18">
        <v>4.610970190347205E-2</v>
      </c>
      <c r="Z14" s="18">
        <v>5.7641047312596227E-2</v>
      </c>
      <c r="AA14" s="18">
        <v>0</v>
      </c>
      <c r="AB14" s="18">
        <v>0</v>
      </c>
      <c r="AC14" s="18">
        <v>3.7995283649251067E-2</v>
      </c>
      <c r="AD14" s="18">
        <v>0</v>
      </c>
      <c r="AE14" s="18">
        <v>0</v>
      </c>
      <c r="AG14" s="18">
        <v>5.0745690252060979E-2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H20"/>
  <sheetViews>
    <sheetView showGridLines="0" workbookViewId="0"/>
  </sheetViews>
  <sheetFormatPr defaultRowHeight="14.5" x14ac:dyDescent="0.35"/>
  <cols>
    <col min="1" max="1" width="5" customWidth="1"/>
    <col min="2" max="2" width="25" customWidth="1"/>
    <col min="3" max="8" width="20" customWidth="1"/>
  </cols>
  <sheetData>
    <row r="2" spans="2:8" ht="40" customHeight="1" x14ac:dyDescent="0.35">
      <c r="D2" s="19" t="s">
        <v>457</v>
      </c>
    </row>
    <row r="6" spans="2:8" ht="88" customHeight="1" x14ac:dyDescent="0.35">
      <c r="C6" s="21" t="s">
        <v>458</v>
      </c>
      <c r="D6" s="21" t="s">
        <v>459</v>
      </c>
      <c r="E6" s="21" t="s">
        <v>460</v>
      </c>
      <c r="F6" s="21" t="s">
        <v>461</v>
      </c>
      <c r="G6" s="21" t="s">
        <v>462</v>
      </c>
      <c r="H6" s="21" t="s">
        <v>463</v>
      </c>
    </row>
    <row r="7" spans="2:8" x14ac:dyDescent="0.35">
      <c r="B7" s="20" t="s">
        <v>300</v>
      </c>
      <c r="C7" s="18">
        <v>0.1607043938161711</v>
      </c>
      <c r="D7" s="18">
        <v>0.1850741767715903</v>
      </c>
      <c r="E7" s="18">
        <v>0.22111047397439679</v>
      </c>
      <c r="F7" s="18">
        <v>0.16570439904482029</v>
      </c>
      <c r="G7" s="18">
        <v>0.19874781385844209</v>
      </c>
      <c r="H7" s="18">
        <v>0.22220035840387289</v>
      </c>
    </row>
    <row r="8" spans="2:8" x14ac:dyDescent="0.35">
      <c r="B8" s="20" t="s">
        <v>301</v>
      </c>
      <c r="C8" s="18">
        <v>0.22573221985958691</v>
      </c>
      <c r="D8" s="18">
        <v>0.23637889403928181</v>
      </c>
      <c r="E8" s="18">
        <v>0.25126295180965108</v>
      </c>
      <c r="F8" s="18">
        <v>0.26193224604784338</v>
      </c>
      <c r="G8" s="18">
        <v>0.29647314471977848</v>
      </c>
      <c r="H8" s="18">
        <v>0.32238846858030051</v>
      </c>
    </row>
    <row r="9" spans="2:8" x14ac:dyDescent="0.35">
      <c r="B9" s="20" t="s">
        <v>302</v>
      </c>
      <c r="C9" s="18">
        <v>0.26533103192017071</v>
      </c>
      <c r="D9" s="18">
        <v>0.253504752415535</v>
      </c>
      <c r="E9" s="18">
        <v>0.26532564624999372</v>
      </c>
      <c r="F9" s="18">
        <v>0.2430650394652846</v>
      </c>
      <c r="G9" s="18">
        <v>0.23111295786781291</v>
      </c>
      <c r="H9" s="18">
        <v>0.23440553748447601</v>
      </c>
    </row>
    <row r="10" spans="2:8" x14ac:dyDescent="0.35">
      <c r="B10" s="20" t="s">
        <v>303</v>
      </c>
      <c r="C10" s="18">
        <v>0.14270882524681389</v>
      </c>
      <c r="D10" s="18">
        <v>0.13985272823569689</v>
      </c>
      <c r="E10" s="18">
        <v>0.12799269441568289</v>
      </c>
      <c r="F10" s="18">
        <v>0.15812422947409061</v>
      </c>
      <c r="G10" s="18">
        <v>0.10280682276022519</v>
      </c>
      <c r="H10" s="18">
        <v>8.0740122876114193E-2</v>
      </c>
    </row>
    <row r="11" spans="2:8" x14ac:dyDescent="0.35">
      <c r="B11" s="20" t="s">
        <v>304</v>
      </c>
      <c r="C11" s="18">
        <v>8.4123502191306404E-2</v>
      </c>
      <c r="D11" s="18">
        <v>5.8639745600791972E-2</v>
      </c>
      <c r="E11" s="18">
        <v>3.4858939654188528E-2</v>
      </c>
      <c r="F11" s="18">
        <v>8.9764520573275636E-2</v>
      </c>
      <c r="G11" s="18">
        <v>4.141408970753601E-2</v>
      </c>
      <c r="H11" s="18">
        <v>2.9534631986375081E-2</v>
      </c>
    </row>
    <row r="12" spans="2:8" x14ac:dyDescent="0.35">
      <c r="B12" s="20" t="s">
        <v>66</v>
      </c>
      <c r="C12" s="18">
        <v>3.3209246487350387E-2</v>
      </c>
      <c r="D12" s="18">
        <v>2.2401157987062909E-2</v>
      </c>
      <c r="E12" s="18">
        <v>3.067372280280042E-2</v>
      </c>
      <c r="F12" s="18">
        <v>2.5703959879880792E-2</v>
      </c>
      <c r="G12" s="18">
        <v>3.6579854820712292E-2</v>
      </c>
      <c r="H12" s="18">
        <v>3.5255532311369631E-2</v>
      </c>
    </row>
    <row r="13" spans="2:8" x14ac:dyDescent="0.35">
      <c r="B13" s="20" t="s">
        <v>65</v>
      </c>
      <c r="C13" s="18">
        <v>8.8190780478600669E-2</v>
      </c>
      <c r="D13" s="18">
        <v>0.10414854495004119</v>
      </c>
      <c r="E13" s="18">
        <v>6.8775571093286608E-2</v>
      </c>
      <c r="F13" s="18">
        <v>5.570560551480478E-2</v>
      </c>
      <c r="G13" s="18">
        <v>9.2865316265493103E-2</v>
      </c>
      <c r="H13" s="18">
        <v>7.5475348357491645E-2</v>
      </c>
    </row>
    <row r="16" spans="2:8" x14ac:dyDescent="0.35">
      <c r="B16" t="s">
        <v>380</v>
      </c>
    </row>
    <row r="17" spans="2:2" x14ac:dyDescent="0.35">
      <c r="B17" t="s">
        <v>11</v>
      </c>
    </row>
    <row r="20" spans="2:2" x14ac:dyDescent="0.35">
      <c r="B20" t="str">
        <f>HYPERLINK("#Contents!A1", "Return to Contents")</f>
        <v>Return to Contents</v>
      </c>
    </row>
  </sheetData>
  <pageMargins left="0.75" right="0.75" top="1" bottom="1" header="0.5" footer="0.5"/>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299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300</v>
      </c>
      <c r="C9" s="18">
        <v>0.1607043938161711</v>
      </c>
      <c r="D9" s="18">
        <v>0.15539331391663841</v>
      </c>
      <c r="E9" s="18">
        <v>0.16920361374716569</v>
      </c>
      <c r="G9" s="18">
        <v>0.155957772186679</v>
      </c>
      <c r="H9" s="18">
        <v>0.17334474249869761</v>
      </c>
      <c r="J9" s="18">
        <v>0.1136692894871872</v>
      </c>
      <c r="K9" s="18">
        <v>0.14323659499420119</v>
      </c>
      <c r="L9" s="18">
        <v>0.21102016318597111</v>
      </c>
      <c r="M9" s="18">
        <v>0.2400597956711133</v>
      </c>
      <c r="N9" s="18">
        <v>0.1635761759368628</v>
      </c>
      <c r="O9" s="18">
        <v>0.1027346094123639</v>
      </c>
      <c r="P9" s="18">
        <v>0.20735670240368501</v>
      </c>
      <c r="Q9" s="18">
        <v>0.13564068715903521</v>
      </c>
      <c r="R9" s="18">
        <v>8.6722051256963473E-2</v>
      </c>
      <c r="S9" s="18">
        <v>0.26142697985864061</v>
      </c>
      <c r="T9" s="18">
        <v>9.6260868805323432E-2</v>
      </c>
      <c r="U9" s="18">
        <v>0.11102014983619091</v>
      </c>
      <c r="W9" s="18">
        <v>0.1165332625535981</v>
      </c>
      <c r="X9" s="18">
        <v>0.16656928862957621</v>
      </c>
      <c r="Y9" s="18">
        <v>0.1776257686683318</v>
      </c>
      <c r="Z9" s="18">
        <v>0.22628538102323709</v>
      </c>
      <c r="AA9" s="18">
        <v>0.1320303356235743</v>
      </c>
      <c r="AB9" s="18">
        <v>0.19107146297924349</v>
      </c>
      <c r="AC9" s="18">
        <v>0.2547661055653927</v>
      </c>
      <c r="AD9" s="18">
        <v>0.2166108411134009</v>
      </c>
      <c r="AE9" s="18">
        <v>0.30607827262054699</v>
      </c>
      <c r="AG9" s="18">
        <v>0.1540808671332658</v>
      </c>
      <c r="AH9" s="18">
        <v>0.27780652159337133</v>
      </c>
    </row>
    <row r="10" spans="2:36" ht="19" customHeight="1" x14ac:dyDescent="0.35">
      <c r="B10" s="20" t="s">
        <v>301</v>
      </c>
      <c r="C10" s="18">
        <v>0.22573221985958691</v>
      </c>
      <c r="D10" s="18">
        <v>0.20983175782201591</v>
      </c>
      <c r="E10" s="18">
        <v>0.24696245483243109</v>
      </c>
      <c r="G10" s="18">
        <v>0.2098972536733941</v>
      </c>
      <c r="H10" s="18">
        <v>0.26790105268288289</v>
      </c>
      <c r="J10" s="18">
        <v>0.17239680069273211</v>
      </c>
      <c r="K10" s="18">
        <v>0.22185368750109449</v>
      </c>
      <c r="L10" s="18">
        <v>0.21240238380886781</v>
      </c>
      <c r="M10" s="18">
        <v>0.21217056482072391</v>
      </c>
      <c r="N10" s="18">
        <v>0.181680933516503</v>
      </c>
      <c r="O10" s="18">
        <v>0.33426183208445559</v>
      </c>
      <c r="P10" s="18">
        <v>0.17840622605213249</v>
      </c>
      <c r="Q10" s="18">
        <v>0.1723303839864119</v>
      </c>
      <c r="R10" s="18">
        <v>0.30506658441921031</v>
      </c>
      <c r="S10" s="18">
        <v>0.1078611429685724</v>
      </c>
      <c r="T10" s="18">
        <v>0.29734174715038941</v>
      </c>
      <c r="U10" s="18">
        <v>0.28897985016380912</v>
      </c>
      <c r="W10" s="18">
        <v>0.14943630431329891</v>
      </c>
      <c r="X10" s="18">
        <v>0.25001961715567927</v>
      </c>
      <c r="Y10" s="18">
        <v>0.30595626707260543</v>
      </c>
      <c r="Z10" s="18">
        <v>0.16705326321472869</v>
      </c>
      <c r="AA10" s="18">
        <v>0.25278417203834702</v>
      </c>
      <c r="AB10" s="18">
        <v>0.43741849800276361</v>
      </c>
      <c r="AC10" s="18">
        <v>0.43053535085659489</v>
      </c>
      <c r="AD10" s="18">
        <v>0.78338915888659899</v>
      </c>
      <c r="AE10" s="18">
        <v>0.22735959167883199</v>
      </c>
      <c r="AG10" s="18">
        <v>0.21976568787728701</v>
      </c>
      <c r="AH10" s="18">
        <v>0.40306520011122249</v>
      </c>
    </row>
    <row r="11" spans="2:36" ht="19" customHeight="1" x14ac:dyDescent="0.35">
      <c r="B11" s="20" t="s">
        <v>302</v>
      </c>
      <c r="C11" s="18">
        <v>0.26533103192017071</v>
      </c>
      <c r="D11" s="18">
        <v>0.29191430517758482</v>
      </c>
      <c r="E11" s="18">
        <v>0.227105217389967</v>
      </c>
      <c r="G11" s="18">
        <v>0.26020607992853673</v>
      </c>
      <c r="H11" s="18">
        <v>0.27897888195164572</v>
      </c>
      <c r="J11" s="18">
        <v>0.24490673040499791</v>
      </c>
      <c r="K11" s="18">
        <v>0.4143635549580541</v>
      </c>
      <c r="L11" s="18">
        <v>0.2056600377934979</v>
      </c>
      <c r="M11" s="18">
        <v>0.16282320550420529</v>
      </c>
      <c r="N11" s="18">
        <v>0.13610381135203181</v>
      </c>
      <c r="O11" s="18">
        <v>0.119254289086465</v>
      </c>
      <c r="P11" s="18">
        <v>0.2289403082652271</v>
      </c>
      <c r="Q11" s="18">
        <v>0.40896510928910668</v>
      </c>
      <c r="R11" s="18">
        <v>0.37813634717210293</v>
      </c>
      <c r="S11" s="18">
        <v>0.53519035692666672</v>
      </c>
      <c r="T11" s="18">
        <v>0.27126872074455938</v>
      </c>
      <c r="U11" s="18">
        <v>0.26693955049142731</v>
      </c>
      <c r="W11" s="18">
        <v>0.28829594288384952</v>
      </c>
      <c r="X11" s="18">
        <v>0.25161484148774688</v>
      </c>
      <c r="Y11" s="18">
        <v>0.2321766033031453</v>
      </c>
      <c r="Z11" s="18">
        <v>0.35254637763018459</v>
      </c>
      <c r="AA11" s="18">
        <v>0.32169271955295747</v>
      </c>
      <c r="AB11" s="18">
        <v>5.075017566279711E-2</v>
      </c>
      <c r="AC11" s="18">
        <v>0.15650265661171259</v>
      </c>
      <c r="AD11" s="18">
        <v>0</v>
      </c>
      <c r="AE11" s="18">
        <v>0.34941176411698532</v>
      </c>
      <c r="AG11" s="18">
        <v>0.26765845049231463</v>
      </c>
      <c r="AH11" s="18">
        <v>0.2389974800063181</v>
      </c>
    </row>
    <row r="12" spans="2:36" ht="19" customHeight="1" x14ac:dyDescent="0.35">
      <c r="B12" s="20" t="s">
        <v>303</v>
      </c>
      <c r="C12" s="18">
        <v>0.14270882524681389</v>
      </c>
      <c r="D12" s="18">
        <v>0.14516287546807391</v>
      </c>
      <c r="E12" s="18">
        <v>0.1423624582145932</v>
      </c>
      <c r="G12" s="18">
        <v>0.14629704034900939</v>
      </c>
      <c r="H12" s="18">
        <v>0.13315333640021029</v>
      </c>
      <c r="J12" s="18">
        <v>0.18189831201172921</v>
      </c>
      <c r="K12" s="18">
        <v>2.756827031833127E-2</v>
      </c>
      <c r="L12" s="18">
        <v>0.14182103381348299</v>
      </c>
      <c r="M12" s="18">
        <v>8.7015774107070232E-2</v>
      </c>
      <c r="N12" s="18">
        <v>0.24171663558274251</v>
      </c>
      <c r="O12" s="18">
        <v>0.2382800505919874</v>
      </c>
      <c r="P12" s="18">
        <v>0.16665853869076019</v>
      </c>
      <c r="Q12" s="18">
        <v>0.1721057200743559</v>
      </c>
      <c r="R12" s="18">
        <v>0.11562741059097691</v>
      </c>
      <c r="S12" s="18">
        <v>4.5704693921495863E-2</v>
      </c>
      <c r="T12" s="18">
        <v>0.1037023216431642</v>
      </c>
      <c r="U12" s="18">
        <v>0.22204029967238181</v>
      </c>
      <c r="W12" s="18">
        <v>0.13806122482277469</v>
      </c>
      <c r="X12" s="18">
        <v>0.18032674121881179</v>
      </c>
      <c r="Y12" s="18">
        <v>0.1198154998877094</v>
      </c>
      <c r="Z12" s="18">
        <v>0.12024679805376259</v>
      </c>
      <c r="AA12" s="18">
        <v>0.18246314495914609</v>
      </c>
      <c r="AB12" s="18">
        <v>0.27168202455497592</v>
      </c>
      <c r="AC12" s="18">
        <v>0.1177405754570631</v>
      </c>
      <c r="AD12" s="18">
        <v>0</v>
      </c>
      <c r="AE12" s="18">
        <v>6.0411967127390741E-2</v>
      </c>
      <c r="AG12" s="18">
        <v>0.1466527157710536</v>
      </c>
      <c r="AH12" s="18">
        <v>4.1321756702035008E-2</v>
      </c>
    </row>
    <row r="13" spans="2:36" ht="19" customHeight="1" x14ac:dyDescent="0.35">
      <c r="B13" s="20" t="s">
        <v>304</v>
      </c>
      <c r="C13" s="18">
        <v>8.4123502191306404E-2</v>
      </c>
      <c r="D13" s="18">
        <v>8.8602627474579643E-2</v>
      </c>
      <c r="E13" s="18">
        <v>8.0580843203275271E-2</v>
      </c>
      <c r="G13" s="18">
        <v>7.746633075072791E-2</v>
      </c>
      <c r="H13" s="18">
        <v>0.1018516833729342</v>
      </c>
      <c r="J13" s="18">
        <v>8.3262330572256849E-2</v>
      </c>
      <c r="K13" s="18">
        <v>8.2704810954993796E-2</v>
      </c>
      <c r="L13" s="18">
        <v>9.7048007255305574E-2</v>
      </c>
      <c r="M13" s="18">
        <v>8.7015774107070232E-2</v>
      </c>
      <c r="N13" s="18">
        <v>4.2934651616762513E-2</v>
      </c>
      <c r="O13" s="18">
        <v>0.1027346094123639</v>
      </c>
      <c r="P13" s="18">
        <v>0.1199644484813376</v>
      </c>
      <c r="Q13" s="18">
        <v>5.5479049745544871E-2</v>
      </c>
      <c r="R13" s="18">
        <v>1.8318358509127261E-2</v>
      </c>
      <c r="S13" s="18">
        <v>0</v>
      </c>
      <c r="T13" s="18">
        <v>0.1037023216431642</v>
      </c>
      <c r="U13" s="18">
        <v>0.11102014983619091</v>
      </c>
      <c r="W13" s="18">
        <v>0.1042827006424132</v>
      </c>
      <c r="X13" s="18">
        <v>5.5718487245594799E-2</v>
      </c>
      <c r="Y13" s="18">
        <v>9.9078378589665367E-2</v>
      </c>
      <c r="Z13" s="18">
        <v>9.123605172418299E-2</v>
      </c>
      <c r="AA13" s="18">
        <v>6.3978635701000777E-2</v>
      </c>
      <c r="AB13" s="18">
        <v>4.9077838800219917E-2</v>
      </c>
      <c r="AC13" s="18">
        <v>4.0455311509236737E-2</v>
      </c>
      <c r="AD13" s="18">
        <v>0</v>
      </c>
      <c r="AE13" s="18">
        <v>0</v>
      </c>
      <c r="AG13" s="18">
        <v>8.7200129532646178E-2</v>
      </c>
      <c r="AH13" s="18">
        <v>0</v>
      </c>
    </row>
    <row r="14" spans="2:36" ht="19" customHeight="1" x14ac:dyDescent="0.35">
      <c r="B14" s="20" t="s">
        <v>66</v>
      </c>
      <c r="C14" s="18">
        <v>3.3209246487350387E-2</v>
      </c>
      <c r="D14" s="18">
        <v>3.2035849154081371E-2</v>
      </c>
      <c r="E14" s="18">
        <v>3.1884508284167667E-2</v>
      </c>
      <c r="G14" s="18">
        <v>3.8598158360327789E-2</v>
      </c>
      <c r="H14" s="18">
        <v>1.8858465993155049E-2</v>
      </c>
      <c r="J14" s="18">
        <v>6.1319877512868992E-2</v>
      </c>
      <c r="K14" s="18">
        <v>5.5136540636662533E-2</v>
      </c>
      <c r="L14" s="18">
        <v>2.9524929132732389E-2</v>
      </c>
      <c r="M14" s="18">
        <v>0</v>
      </c>
      <c r="N14" s="18">
        <v>9.3595116798038877E-2</v>
      </c>
      <c r="O14" s="18">
        <v>0</v>
      </c>
      <c r="P14" s="18">
        <v>6.6663622733922789E-2</v>
      </c>
      <c r="Q14" s="18">
        <v>0</v>
      </c>
      <c r="R14" s="18">
        <v>2.285581401510996E-2</v>
      </c>
      <c r="S14" s="18">
        <v>0</v>
      </c>
      <c r="T14" s="18">
        <v>3.1931005003349867E-2</v>
      </c>
      <c r="U14" s="18">
        <v>0</v>
      </c>
      <c r="W14" s="18">
        <v>5.1526655006715313E-2</v>
      </c>
      <c r="X14" s="18">
        <v>2.380580156187324E-2</v>
      </c>
      <c r="Y14" s="18">
        <v>1.9871251978170419E-2</v>
      </c>
      <c r="Z14" s="18">
        <v>1.7587902965356391E-2</v>
      </c>
      <c r="AA14" s="18">
        <v>4.705099212497442E-2</v>
      </c>
      <c r="AB14" s="18">
        <v>0</v>
      </c>
      <c r="AC14" s="18">
        <v>0</v>
      </c>
      <c r="AD14" s="18">
        <v>0</v>
      </c>
      <c r="AE14" s="18">
        <v>0</v>
      </c>
      <c r="AG14" s="18">
        <v>3.4423799769926787E-2</v>
      </c>
      <c r="AH14" s="18">
        <v>0</v>
      </c>
    </row>
    <row r="15" spans="2:36" ht="19" customHeight="1" x14ac:dyDescent="0.35">
      <c r="B15" s="20" t="s">
        <v>65</v>
      </c>
      <c r="C15" s="18">
        <v>8.8190780478600669E-2</v>
      </c>
      <c r="D15" s="18">
        <v>7.7059270987026141E-2</v>
      </c>
      <c r="E15" s="18">
        <v>0.1019009043284002</v>
      </c>
      <c r="G15" s="18">
        <v>0.11157736475132531</v>
      </c>
      <c r="H15" s="18">
        <v>2.591183710047424E-2</v>
      </c>
      <c r="J15" s="18">
        <v>0.1425466593182278</v>
      </c>
      <c r="K15" s="18">
        <v>5.5136540636662533E-2</v>
      </c>
      <c r="L15" s="18">
        <v>0.1025234450101421</v>
      </c>
      <c r="M15" s="18">
        <v>0.21091488578981679</v>
      </c>
      <c r="N15" s="18">
        <v>0.14039267519705831</v>
      </c>
      <c r="O15" s="18">
        <v>0.1027346094123639</v>
      </c>
      <c r="P15" s="18">
        <v>3.2010153372934863E-2</v>
      </c>
      <c r="Q15" s="18">
        <v>5.5479049745544871E-2</v>
      </c>
      <c r="R15" s="18">
        <v>7.3273434036509044E-2</v>
      </c>
      <c r="S15" s="18">
        <v>4.9816826324624391E-2</v>
      </c>
      <c r="T15" s="18">
        <v>9.5793015010049623E-2</v>
      </c>
      <c r="U15" s="18">
        <v>0</v>
      </c>
      <c r="W15" s="18">
        <v>0.1518639097773504</v>
      </c>
      <c r="X15" s="18">
        <v>7.1945222700717765E-2</v>
      </c>
      <c r="Y15" s="18">
        <v>4.5476230500372389E-2</v>
      </c>
      <c r="Z15" s="18">
        <v>2.5044225388547819E-2</v>
      </c>
      <c r="AA15" s="18">
        <v>0</v>
      </c>
      <c r="AB15" s="18">
        <v>0</v>
      </c>
      <c r="AC15" s="18">
        <v>0</v>
      </c>
      <c r="AD15" s="18">
        <v>0</v>
      </c>
      <c r="AE15" s="18">
        <v>5.6738404456244632E-2</v>
      </c>
      <c r="AG15" s="18">
        <v>9.0218349423506081E-2</v>
      </c>
      <c r="AH15" s="18">
        <v>3.8809041587053221E-2</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305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300</v>
      </c>
      <c r="C9" s="18">
        <v>0.1850741767715903</v>
      </c>
      <c r="D9" s="18">
        <v>0.16178740997116081</v>
      </c>
      <c r="E9" s="18">
        <v>0.20928905250184421</v>
      </c>
      <c r="G9" s="18">
        <v>0.17236268328140669</v>
      </c>
      <c r="H9" s="18">
        <v>0.2189251391051476</v>
      </c>
      <c r="J9" s="18">
        <v>0.1742700651296214</v>
      </c>
      <c r="K9" s="18">
        <v>0.26058926371705993</v>
      </c>
      <c r="L9" s="18">
        <v>0.21551699913057651</v>
      </c>
      <c r="M9" s="18">
        <v>0.2211410317147707</v>
      </c>
      <c r="N9" s="18">
        <v>0.29845955105434641</v>
      </c>
      <c r="O9" s="18">
        <v>0.15206512085372451</v>
      </c>
      <c r="P9" s="18">
        <v>0.14891492483289001</v>
      </c>
      <c r="Q9" s="18">
        <v>0.18274377315795401</v>
      </c>
      <c r="R9" s="18">
        <v>0.15949646358582709</v>
      </c>
      <c r="S9" s="18">
        <v>0.21572228593714471</v>
      </c>
      <c r="T9" s="18">
        <v>0.13317479416055189</v>
      </c>
      <c r="U9" s="18">
        <v>0</v>
      </c>
      <c r="W9" s="18">
        <v>0.16434373637185909</v>
      </c>
      <c r="X9" s="18">
        <v>0.16028687181011911</v>
      </c>
      <c r="Y9" s="18">
        <v>0.1440298731253804</v>
      </c>
      <c r="Z9" s="18">
        <v>0.2234311628845545</v>
      </c>
      <c r="AA9" s="18">
        <v>0.2279982891750755</v>
      </c>
      <c r="AB9" s="18">
        <v>0.15923106760442579</v>
      </c>
      <c r="AC9" s="18">
        <v>0.35576506216533049</v>
      </c>
      <c r="AD9" s="18">
        <v>0.34737569660256479</v>
      </c>
      <c r="AE9" s="18">
        <v>0.47302589717198829</v>
      </c>
      <c r="AG9" s="18">
        <v>0.17632400447760591</v>
      </c>
      <c r="AH9" s="18">
        <v>0.43332037386399341</v>
      </c>
    </row>
    <row r="10" spans="2:36" ht="19" customHeight="1" x14ac:dyDescent="0.35">
      <c r="B10" s="20" t="s">
        <v>301</v>
      </c>
      <c r="C10" s="18">
        <v>0.23637889403928181</v>
      </c>
      <c r="D10" s="18">
        <v>0.23404748264215741</v>
      </c>
      <c r="E10" s="18">
        <v>0.24284675486025289</v>
      </c>
      <c r="G10" s="18">
        <v>0.21337304051785899</v>
      </c>
      <c r="H10" s="18">
        <v>0.29764394378394182</v>
      </c>
      <c r="J10" s="18">
        <v>0.1972799513814209</v>
      </c>
      <c r="K10" s="18">
        <v>0.15208994719400529</v>
      </c>
      <c r="L10" s="18">
        <v>0.28190725704101061</v>
      </c>
      <c r="M10" s="18">
        <v>0.22375382141421579</v>
      </c>
      <c r="N10" s="18">
        <v>0.1519844255669606</v>
      </c>
      <c r="O10" s="18">
        <v>0.22134565186704419</v>
      </c>
      <c r="P10" s="18">
        <v>0.22363349625884951</v>
      </c>
      <c r="Q10" s="18">
        <v>0.35348605954356188</v>
      </c>
      <c r="R10" s="18">
        <v>0.29027261331079041</v>
      </c>
      <c r="S10" s="18">
        <v>0.1412262141676161</v>
      </c>
      <c r="T10" s="18">
        <v>0.28972308040464972</v>
      </c>
      <c r="U10" s="18">
        <v>8.8979850163809091E-2</v>
      </c>
      <c r="W10" s="18">
        <v>0.15611651054413961</v>
      </c>
      <c r="X10" s="18">
        <v>0.16369645196664459</v>
      </c>
      <c r="Y10" s="18">
        <v>0.37822661258506968</v>
      </c>
      <c r="Z10" s="18">
        <v>0.34614433810030898</v>
      </c>
      <c r="AA10" s="18">
        <v>0.22197490314184939</v>
      </c>
      <c r="AB10" s="18">
        <v>0.46758655651500403</v>
      </c>
      <c r="AC10" s="18">
        <v>0.36882637455523232</v>
      </c>
      <c r="AD10" s="18">
        <v>0.5298110660174753</v>
      </c>
      <c r="AE10" s="18">
        <v>0.28130779733485511</v>
      </c>
      <c r="AG10" s="18">
        <v>0.2321360071671647</v>
      </c>
      <c r="AH10" s="18">
        <v>0.35983494876060351</v>
      </c>
    </row>
    <row r="11" spans="2:36" ht="19" customHeight="1" x14ac:dyDescent="0.35">
      <c r="B11" s="20" t="s">
        <v>302</v>
      </c>
      <c r="C11" s="18">
        <v>0.253504752415535</v>
      </c>
      <c r="D11" s="18">
        <v>0.28925991518936722</v>
      </c>
      <c r="E11" s="18">
        <v>0.21473867480253681</v>
      </c>
      <c r="G11" s="18">
        <v>0.25867133528776298</v>
      </c>
      <c r="H11" s="18">
        <v>0.23974603851334461</v>
      </c>
      <c r="J11" s="18">
        <v>0.33235265964507349</v>
      </c>
      <c r="K11" s="18">
        <v>0.25194851180820582</v>
      </c>
      <c r="L11" s="18">
        <v>0.24621415324598231</v>
      </c>
      <c r="M11" s="18">
        <v>0.2571744869741262</v>
      </c>
      <c r="N11" s="18">
        <v>4.2508694553992879E-2</v>
      </c>
      <c r="O11" s="18">
        <v>0.26701889284231028</v>
      </c>
      <c r="P11" s="18">
        <v>0.2449453849516946</v>
      </c>
      <c r="Q11" s="18">
        <v>0.1560237600650925</v>
      </c>
      <c r="R11" s="18">
        <v>0.30956591849931142</v>
      </c>
      <c r="S11" s="18">
        <v>0.3898520103559221</v>
      </c>
      <c r="T11" s="18">
        <v>0.19685959025935271</v>
      </c>
      <c r="U11" s="18">
        <v>0.4</v>
      </c>
      <c r="W11" s="18">
        <v>0.27143640738114122</v>
      </c>
      <c r="X11" s="18">
        <v>0.29027789272252341</v>
      </c>
      <c r="Y11" s="18">
        <v>0.20525453476446889</v>
      </c>
      <c r="Z11" s="18">
        <v>0.24749428942936319</v>
      </c>
      <c r="AA11" s="18">
        <v>0.32293406406337283</v>
      </c>
      <c r="AB11" s="18">
        <v>0.1030055891291508</v>
      </c>
      <c r="AC11" s="18">
        <v>0.1956632714716251</v>
      </c>
      <c r="AD11" s="18">
        <v>0.12281323737995981</v>
      </c>
      <c r="AE11" s="18">
        <v>0.2456663054931563</v>
      </c>
      <c r="AG11" s="18">
        <v>0.25639202194205268</v>
      </c>
      <c r="AH11" s="18">
        <v>0.20684467737540341</v>
      </c>
    </row>
    <row r="12" spans="2:36" ht="19" customHeight="1" x14ac:dyDescent="0.35">
      <c r="B12" s="20" t="s">
        <v>303</v>
      </c>
      <c r="C12" s="18">
        <v>0.13985272823569689</v>
      </c>
      <c r="D12" s="18">
        <v>0.13785896039093179</v>
      </c>
      <c r="E12" s="18">
        <v>0.14119118706324471</v>
      </c>
      <c r="G12" s="18">
        <v>0.1439115781603135</v>
      </c>
      <c r="H12" s="18">
        <v>0.12904392940951179</v>
      </c>
      <c r="J12" s="18">
        <v>7.1445829053352949E-2</v>
      </c>
      <c r="K12" s="18">
        <v>0.14239438505240989</v>
      </c>
      <c r="L12" s="18">
        <v>0.1018058293604607</v>
      </c>
      <c r="M12" s="18">
        <v>8.7015774107070232E-2</v>
      </c>
      <c r="N12" s="18">
        <v>0.14039267519705831</v>
      </c>
      <c r="O12" s="18">
        <v>0.26294530631266771</v>
      </c>
      <c r="P12" s="18">
        <v>0.19455698289132589</v>
      </c>
      <c r="Q12" s="18">
        <v>0.11888875966578311</v>
      </c>
      <c r="R12" s="18">
        <v>3.9662082711316472E-2</v>
      </c>
      <c r="S12" s="18">
        <v>9.5521520246120262E-2</v>
      </c>
      <c r="T12" s="18">
        <v>0.14354263327962871</v>
      </c>
      <c r="U12" s="18">
        <v>0.40000000000000008</v>
      </c>
      <c r="W12" s="18">
        <v>0.1440747804117479</v>
      </c>
      <c r="X12" s="18">
        <v>0.2113657835191711</v>
      </c>
      <c r="Y12" s="18">
        <v>0.11839396548104569</v>
      </c>
      <c r="Z12" s="18">
        <v>0.12865728352509009</v>
      </c>
      <c r="AA12" s="18">
        <v>9.5046488628645578E-2</v>
      </c>
      <c r="AB12" s="18">
        <v>0.11245095695055</v>
      </c>
      <c r="AC12" s="18">
        <v>4.0455311509236737E-2</v>
      </c>
      <c r="AD12" s="18">
        <v>0</v>
      </c>
      <c r="AE12" s="18">
        <v>0</v>
      </c>
      <c r="AG12" s="18">
        <v>0.14318563151346911</v>
      </c>
      <c r="AH12" s="18">
        <v>0</v>
      </c>
    </row>
    <row r="13" spans="2:36" ht="19" customHeight="1" x14ac:dyDescent="0.35">
      <c r="B13" s="20" t="s">
        <v>304</v>
      </c>
      <c r="C13" s="18">
        <v>5.8639745600791972E-2</v>
      </c>
      <c r="D13" s="18">
        <v>5.828604691216225E-2</v>
      </c>
      <c r="E13" s="18">
        <v>5.9996927331832192E-2</v>
      </c>
      <c r="G13" s="18">
        <v>5.2365063910415642E-2</v>
      </c>
      <c r="H13" s="18">
        <v>7.53493488995719E-2</v>
      </c>
      <c r="J13" s="18">
        <v>2.043995917095633E-2</v>
      </c>
      <c r="K13" s="18">
        <v>5.5136540636662533E-2</v>
      </c>
      <c r="L13" s="18">
        <v>5.2032316211827613E-2</v>
      </c>
      <c r="M13" s="18">
        <v>6.6636968549925582E-2</v>
      </c>
      <c r="N13" s="18">
        <v>0.13652976841480141</v>
      </c>
      <c r="O13" s="18">
        <v>2.262926096221202E-2</v>
      </c>
      <c r="P13" s="18">
        <v>5.5944141735467842E-2</v>
      </c>
      <c r="Q13" s="18">
        <v>7.7899548076518249E-2</v>
      </c>
      <c r="R13" s="18">
        <v>4.9918598313753677E-2</v>
      </c>
      <c r="S13" s="18">
        <v>0.1078611429685724</v>
      </c>
      <c r="T13" s="18">
        <v>0.13563332664651409</v>
      </c>
      <c r="U13" s="18">
        <v>0</v>
      </c>
      <c r="W13" s="18">
        <v>5.927292867291506E-2</v>
      </c>
      <c r="X13" s="18">
        <v>1.4536149750404081E-2</v>
      </c>
      <c r="Y13" s="18">
        <v>0.1059110882426577</v>
      </c>
      <c r="Z13" s="18">
        <v>1.7587902965356391E-2</v>
      </c>
      <c r="AA13" s="18">
        <v>0.13204625499105679</v>
      </c>
      <c r="AB13" s="18">
        <v>0.15772582980086919</v>
      </c>
      <c r="AC13" s="18">
        <v>3.9289980298575292E-2</v>
      </c>
      <c r="AD13" s="18">
        <v>0</v>
      </c>
      <c r="AE13" s="18">
        <v>0</v>
      </c>
      <c r="AG13" s="18">
        <v>6.0784362026702607E-2</v>
      </c>
      <c r="AH13" s="18">
        <v>0</v>
      </c>
    </row>
    <row r="14" spans="2:36" ht="19" customHeight="1" x14ac:dyDescent="0.35">
      <c r="B14" s="20" t="s">
        <v>66</v>
      </c>
      <c r="C14" s="18">
        <v>2.2401157987062909E-2</v>
      </c>
      <c r="D14" s="18">
        <v>3.1028670783021239E-2</v>
      </c>
      <c r="E14" s="18">
        <v>1.327289110474417E-2</v>
      </c>
      <c r="G14" s="18">
        <v>2.808226768754513E-2</v>
      </c>
      <c r="H14" s="18">
        <v>7.2722488126734496E-3</v>
      </c>
      <c r="J14" s="18">
        <v>9.6948763994551254E-2</v>
      </c>
      <c r="K14" s="18">
        <v>2.756827031833127E-2</v>
      </c>
      <c r="L14" s="18">
        <v>0</v>
      </c>
      <c r="M14" s="18">
        <v>0</v>
      </c>
      <c r="N14" s="18">
        <v>4.6797558399019439E-2</v>
      </c>
      <c r="O14" s="18">
        <v>0</v>
      </c>
      <c r="P14" s="18">
        <v>3.2010153372934863E-2</v>
      </c>
      <c r="Q14" s="18">
        <v>0</v>
      </c>
      <c r="R14" s="18">
        <v>4.1174172524237232E-2</v>
      </c>
      <c r="S14" s="18">
        <v>0</v>
      </c>
      <c r="T14" s="18">
        <v>2.929525860948877E-2</v>
      </c>
      <c r="U14" s="18">
        <v>0</v>
      </c>
      <c r="W14" s="18">
        <v>2.920344399369831E-2</v>
      </c>
      <c r="X14" s="18">
        <v>4.5756356772448548E-2</v>
      </c>
      <c r="Y14" s="18">
        <v>0</v>
      </c>
      <c r="Z14" s="18">
        <v>2.1169477651978179E-2</v>
      </c>
      <c r="AA14" s="18">
        <v>0</v>
      </c>
      <c r="AB14" s="18">
        <v>0</v>
      </c>
      <c r="AC14" s="18">
        <v>0</v>
      </c>
      <c r="AD14" s="18">
        <v>0</v>
      </c>
      <c r="AE14" s="18">
        <v>0</v>
      </c>
      <c r="AG14" s="18">
        <v>2.3220429811765812E-2</v>
      </c>
      <c r="AH14" s="18">
        <v>0</v>
      </c>
    </row>
    <row r="15" spans="2:36" ht="19" customHeight="1" x14ac:dyDescent="0.35">
      <c r="B15" s="20" t="s">
        <v>65</v>
      </c>
      <c r="C15" s="18">
        <v>0.10414854495004119</v>
      </c>
      <c r="D15" s="18">
        <v>8.7731514111199352E-2</v>
      </c>
      <c r="E15" s="18">
        <v>0.11866451233554511</v>
      </c>
      <c r="G15" s="18">
        <v>0.13123403115469731</v>
      </c>
      <c r="H15" s="18">
        <v>3.2019351475808693E-2</v>
      </c>
      <c r="J15" s="18">
        <v>0.1072627716250236</v>
      </c>
      <c r="K15" s="18">
        <v>0.11027308127332509</v>
      </c>
      <c r="L15" s="18">
        <v>0.1025234450101421</v>
      </c>
      <c r="M15" s="18">
        <v>0.14427791723989131</v>
      </c>
      <c r="N15" s="18">
        <v>0.1833273268138208</v>
      </c>
      <c r="O15" s="18">
        <v>7.3995767162040912E-2</v>
      </c>
      <c r="P15" s="18">
        <v>9.9994915956837363E-2</v>
      </c>
      <c r="Q15" s="18">
        <v>0.1109580994910897</v>
      </c>
      <c r="R15" s="18">
        <v>0.10991015105476359</v>
      </c>
      <c r="S15" s="18">
        <v>4.9816826324624391E-2</v>
      </c>
      <c r="T15" s="18">
        <v>7.1771316639814328E-2</v>
      </c>
      <c r="U15" s="18">
        <v>0.11102014983619091</v>
      </c>
      <c r="W15" s="18">
        <v>0.17555219262449889</v>
      </c>
      <c r="X15" s="18">
        <v>0.1140804934586892</v>
      </c>
      <c r="Y15" s="18">
        <v>4.818392580137771E-2</v>
      </c>
      <c r="Z15" s="18">
        <v>1.551554544334869E-2</v>
      </c>
      <c r="AA15" s="18">
        <v>0</v>
      </c>
      <c r="AB15" s="18">
        <v>0</v>
      </c>
      <c r="AC15" s="18">
        <v>0</v>
      </c>
      <c r="AD15" s="18">
        <v>0</v>
      </c>
      <c r="AE15" s="18">
        <v>0</v>
      </c>
      <c r="AG15" s="18">
        <v>0.1079575430612392</v>
      </c>
      <c r="AH15" s="18">
        <v>0</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306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300</v>
      </c>
      <c r="C9" s="18">
        <v>0.22111047397439679</v>
      </c>
      <c r="D9" s="18">
        <v>0.21925511682768231</v>
      </c>
      <c r="E9" s="18">
        <v>0.22680225775694629</v>
      </c>
      <c r="G9" s="18">
        <v>0.21417524342157079</v>
      </c>
      <c r="H9" s="18">
        <v>0.2395791321536693</v>
      </c>
      <c r="J9" s="18">
        <v>0.1153565069321083</v>
      </c>
      <c r="K9" s="18">
        <v>0.2671669916742539</v>
      </c>
      <c r="L9" s="18">
        <v>0.27929154397644368</v>
      </c>
      <c r="M9" s="18">
        <v>0.31182165709913567</v>
      </c>
      <c r="N9" s="18">
        <v>0.30396885113392108</v>
      </c>
      <c r="O9" s="18">
        <v>0.16654880576935729</v>
      </c>
      <c r="P9" s="18">
        <v>0.23936685577661981</v>
      </c>
      <c r="Q9" s="18">
        <v>0.15806118549000861</v>
      </c>
      <c r="R9" s="18">
        <v>0.17949364783283039</v>
      </c>
      <c r="S9" s="18">
        <v>0.34003518403129768</v>
      </c>
      <c r="T9" s="18">
        <v>0.1759414920782523</v>
      </c>
      <c r="U9" s="18">
        <v>0</v>
      </c>
      <c r="W9" s="18">
        <v>0.17434429658509751</v>
      </c>
      <c r="X9" s="18">
        <v>0.1980799679029247</v>
      </c>
      <c r="Y9" s="18">
        <v>0.28331779029944071</v>
      </c>
      <c r="Z9" s="18">
        <v>0.19743277444787069</v>
      </c>
      <c r="AA9" s="18">
        <v>0.31339690989623292</v>
      </c>
      <c r="AB9" s="18">
        <v>0.29804711711731557</v>
      </c>
      <c r="AC9" s="18">
        <v>0.25594220294537939</v>
      </c>
      <c r="AD9" s="18">
        <v>0.2166108411134009</v>
      </c>
      <c r="AE9" s="18">
        <v>0.42340574864098568</v>
      </c>
      <c r="AG9" s="18">
        <v>0.21243735696235849</v>
      </c>
      <c r="AH9" s="18">
        <v>0.35805845923276408</v>
      </c>
    </row>
    <row r="10" spans="2:36" ht="19" customHeight="1" x14ac:dyDescent="0.35">
      <c r="B10" s="20" t="s">
        <v>301</v>
      </c>
      <c r="C10" s="18">
        <v>0.25126295180965108</v>
      </c>
      <c r="D10" s="18">
        <v>0.21714730623221701</v>
      </c>
      <c r="E10" s="18">
        <v>0.29296753728066821</v>
      </c>
      <c r="G10" s="18">
        <v>0.23940403603880511</v>
      </c>
      <c r="H10" s="18">
        <v>0.28284348256205621</v>
      </c>
      <c r="J10" s="18">
        <v>0.25565913126498901</v>
      </c>
      <c r="K10" s="18">
        <v>0.1965610414253734</v>
      </c>
      <c r="L10" s="18">
        <v>0.30931371531241397</v>
      </c>
      <c r="M10" s="18">
        <v>0.1754585236755471</v>
      </c>
      <c r="N10" s="18">
        <v>0.19327268388640531</v>
      </c>
      <c r="O10" s="18">
        <v>0.31570615765188631</v>
      </c>
      <c r="P10" s="18">
        <v>0.20527646388978091</v>
      </c>
      <c r="Q10" s="18">
        <v>0.27739927297990369</v>
      </c>
      <c r="R10" s="18">
        <v>0.34506095291321681</v>
      </c>
      <c r="S10" s="18">
        <v>0.1910430404922405</v>
      </c>
      <c r="T10" s="18">
        <v>0.18074719852223201</v>
      </c>
      <c r="U10" s="18">
        <v>0.2</v>
      </c>
      <c r="W10" s="18">
        <v>0.1998071511969266</v>
      </c>
      <c r="X10" s="18">
        <v>0.30242853364883893</v>
      </c>
      <c r="Y10" s="18">
        <v>0.26648227126052298</v>
      </c>
      <c r="Z10" s="18">
        <v>0.2849068924317576</v>
      </c>
      <c r="AA10" s="18">
        <v>0.20598279349000531</v>
      </c>
      <c r="AB10" s="18">
        <v>0.30416685585874143</v>
      </c>
      <c r="AC10" s="18">
        <v>0.41995566214327679</v>
      </c>
      <c r="AD10" s="18">
        <v>0.43601346228403431</v>
      </c>
      <c r="AE10" s="18">
        <v>0.33092794586585772</v>
      </c>
      <c r="AG10" s="18">
        <v>0.24921359235671139</v>
      </c>
      <c r="AH10" s="18">
        <v>0.3641350191738647</v>
      </c>
    </row>
    <row r="11" spans="2:36" ht="19" customHeight="1" x14ac:dyDescent="0.35">
      <c r="B11" s="20" t="s">
        <v>302</v>
      </c>
      <c r="C11" s="18">
        <v>0.26532564624999372</v>
      </c>
      <c r="D11" s="18">
        <v>0.28924052032505548</v>
      </c>
      <c r="E11" s="18">
        <v>0.23531369236553379</v>
      </c>
      <c r="G11" s="18">
        <v>0.27265552464504328</v>
      </c>
      <c r="H11" s="18">
        <v>0.24580603294476011</v>
      </c>
      <c r="J11" s="18">
        <v>0.21415477270158939</v>
      </c>
      <c r="K11" s="18">
        <v>0.24511985410484199</v>
      </c>
      <c r="L11" s="18">
        <v>0.22192139341100009</v>
      </c>
      <c r="M11" s="18">
        <v>0.24433698954125549</v>
      </c>
      <c r="N11" s="18">
        <v>0.22583602136781369</v>
      </c>
      <c r="O11" s="18">
        <v>0.1787663713328731</v>
      </c>
      <c r="P11" s="18">
        <v>0.26873369316150159</v>
      </c>
      <c r="Q11" s="18">
        <v>0.36163735937813191</v>
      </c>
      <c r="R11" s="18">
        <v>0.32301453571976579</v>
      </c>
      <c r="S11" s="18">
        <v>0.31535593858639349</v>
      </c>
      <c r="T11" s="18">
        <v>0.4359066661131874</v>
      </c>
      <c r="U11" s="18">
        <v>0.26693955049142731</v>
      </c>
      <c r="W11" s="18">
        <v>0.3054779225980121</v>
      </c>
      <c r="X11" s="18">
        <v>0.2916778943342071</v>
      </c>
      <c r="Y11" s="18">
        <v>0.1575329105219106</v>
      </c>
      <c r="Z11" s="18">
        <v>0.2389935934073828</v>
      </c>
      <c r="AA11" s="18">
        <v>0.33760135093728633</v>
      </c>
      <c r="AB11" s="18">
        <v>0.22910959159811789</v>
      </c>
      <c r="AC11" s="18">
        <v>0.2443568431035317</v>
      </c>
      <c r="AD11" s="18">
        <v>0.130764855489164</v>
      </c>
      <c r="AE11" s="18">
        <v>0.18892790103691171</v>
      </c>
      <c r="AG11" s="18">
        <v>0.26976549529484922</v>
      </c>
      <c r="AH11" s="18">
        <v>0.1705483509033319</v>
      </c>
    </row>
    <row r="12" spans="2:36" ht="19" customHeight="1" x14ac:dyDescent="0.35">
      <c r="B12" s="20" t="s">
        <v>303</v>
      </c>
      <c r="C12" s="18">
        <v>0.12799269441568289</v>
      </c>
      <c r="D12" s="18">
        <v>0.14228681741869029</v>
      </c>
      <c r="E12" s="18">
        <v>0.11436878421591649</v>
      </c>
      <c r="G12" s="18">
        <v>0.1153412074866683</v>
      </c>
      <c r="H12" s="18">
        <v>0.16168385807228161</v>
      </c>
      <c r="J12" s="18">
        <v>0.22802725311585209</v>
      </c>
      <c r="K12" s="18">
        <v>0.1533107612038743</v>
      </c>
      <c r="L12" s="18">
        <v>6.906366156430041E-2</v>
      </c>
      <c r="M12" s="18">
        <v>0.1073945796642149</v>
      </c>
      <c r="N12" s="18">
        <v>9.3595116798038877E-2</v>
      </c>
      <c r="O12" s="18">
        <v>0.26701889284231028</v>
      </c>
      <c r="P12" s="18">
        <v>0.13861284115585809</v>
      </c>
      <c r="Q12" s="18">
        <v>6.9523584329892224E-2</v>
      </c>
      <c r="R12" s="18">
        <v>5.7813705295488453E-2</v>
      </c>
      <c r="S12" s="18">
        <v>0.1078611429685724</v>
      </c>
      <c r="T12" s="18">
        <v>7.1771316639814328E-2</v>
      </c>
      <c r="U12" s="18">
        <v>0.22204029967238181</v>
      </c>
      <c r="W12" s="18">
        <v>0.111218680333261</v>
      </c>
      <c r="X12" s="18">
        <v>9.8260804930492926E-2</v>
      </c>
      <c r="Y12" s="18">
        <v>0.20792426607270401</v>
      </c>
      <c r="Z12" s="18">
        <v>0.17246729718388809</v>
      </c>
      <c r="AA12" s="18">
        <v>0.14301894567647561</v>
      </c>
      <c r="AB12" s="18">
        <v>0.11245095695055</v>
      </c>
      <c r="AC12" s="18">
        <v>7.9745291807812035E-2</v>
      </c>
      <c r="AD12" s="18">
        <v>0.2166108411134009</v>
      </c>
      <c r="AE12" s="18">
        <v>0</v>
      </c>
      <c r="AG12" s="18">
        <v>0.13056111106861101</v>
      </c>
      <c r="AH12" s="18">
        <v>6.8449129102986159E-2</v>
      </c>
    </row>
    <row r="13" spans="2:36" ht="19" customHeight="1" x14ac:dyDescent="0.35">
      <c r="B13" s="20" t="s">
        <v>304</v>
      </c>
      <c r="C13" s="18">
        <v>3.4858939654188528E-2</v>
      </c>
      <c r="D13" s="18">
        <v>4.3812143491870653E-2</v>
      </c>
      <c r="E13" s="18">
        <v>2.557772604232568E-2</v>
      </c>
      <c r="G13" s="18">
        <v>3.1743569291441433E-2</v>
      </c>
      <c r="H13" s="18">
        <v>4.3155233467804741E-2</v>
      </c>
      <c r="J13" s="18">
        <v>4.4255676667233491E-2</v>
      </c>
      <c r="K13" s="18">
        <v>5.5136540636662533E-2</v>
      </c>
      <c r="L13" s="18">
        <v>1.788624072569945E-2</v>
      </c>
      <c r="M13" s="18">
        <v>2.2212322849975191E-2</v>
      </c>
      <c r="N13" s="18">
        <v>4.6797558399019439E-2</v>
      </c>
      <c r="O13" s="18">
        <v>2.262926096221202E-2</v>
      </c>
      <c r="P13" s="18">
        <v>1.9969532524500209E-2</v>
      </c>
      <c r="Q13" s="18">
        <v>5.3216960408572787E-2</v>
      </c>
      <c r="R13" s="18">
        <v>0</v>
      </c>
      <c r="S13" s="18">
        <v>4.5704693921495863E-2</v>
      </c>
      <c r="T13" s="18">
        <v>0.1037023216431642</v>
      </c>
      <c r="U13" s="18">
        <v>8.8979850163809091E-2</v>
      </c>
      <c r="W13" s="18">
        <v>3.9147794901560923E-2</v>
      </c>
      <c r="X13" s="18">
        <v>2.5878614770421089E-2</v>
      </c>
      <c r="Y13" s="18">
        <v>3.4407867223862548E-2</v>
      </c>
      <c r="Z13" s="18">
        <v>7.3602620605052474E-2</v>
      </c>
      <c r="AA13" s="18">
        <v>0</v>
      </c>
      <c r="AB13" s="18">
        <v>5.6225478475275023E-2</v>
      </c>
      <c r="AC13" s="18">
        <v>0</v>
      </c>
      <c r="AD13" s="18">
        <v>0</v>
      </c>
      <c r="AE13" s="18">
        <v>0</v>
      </c>
      <c r="AG13" s="18">
        <v>3.6133826743248318E-2</v>
      </c>
      <c r="AH13" s="18">
        <v>0</v>
      </c>
    </row>
    <row r="14" spans="2:36" ht="19" customHeight="1" x14ac:dyDescent="0.35">
      <c r="B14" s="20" t="s">
        <v>66</v>
      </c>
      <c r="C14" s="18">
        <v>3.067372280280042E-2</v>
      </c>
      <c r="D14" s="18">
        <v>3.3234234725498329E-2</v>
      </c>
      <c r="E14" s="18">
        <v>2.5196499291144481E-2</v>
      </c>
      <c r="G14" s="18">
        <v>4.219211994275314E-2</v>
      </c>
      <c r="H14" s="18">
        <v>0</v>
      </c>
      <c r="J14" s="18">
        <v>4.0879918341912659E-2</v>
      </c>
      <c r="K14" s="18">
        <v>2.756827031833127E-2</v>
      </c>
      <c r="L14" s="18">
        <v>9.3281152303350597E-3</v>
      </c>
      <c r="M14" s="18">
        <v>2.2212322849975191E-2</v>
      </c>
      <c r="N14" s="18">
        <v>9.3595116798038877E-2</v>
      </c>
      <c r="O14" s="18">
        <v>0</v>
      </c>
      <c r="P14" s="18">
        <v>3.2010153372934863E-2</v>
      </c>
      <c r="Q14" s="18">
        <v>5.5479049745544871E-2</v>
      </c>
      <c r="R14" s="18">
        <v>3.9662082711316472E-2</v>
      </c>
      <c r="S14" s="18">
        <v>0</v>
      </c>
      <c r="T14" s="18">
        <v>0</v>
      </c>
      <c r="U14" s="18">
        <v>0.22204029967238181</v>
      </c>
      <c r="W14" s="18">
        <v>4.4488384090388793E-2</v>
      </c>
      <c r="X14" s="18">
        <v>2.4723330218222352E-2</v>
      </c>
      <c r="Y14" s="18">
        <v>3.6824705634924217E-2</v>
      </c>
      <c r="Z14" s="18">
        <v>1.7081276480699729E-2</v>
      </c>
      <c r="AA14" s="18">
        <v>0</v>
      </c>
      <c r="AB14" s="18">
        <v>0</v>
      </c>
      <c r="AC14" s="18">
        <v>0</v>
      </c>
      <c r="AD14" s="18">
        <v>0</v>
      </c>
      <c r="AE14" s="18">
        <v>0</v>
      </c>
      <c r="AG14" s="18">
        <v>3.1795545025812028E-2</v>
      </c>
      <c r="AH14" s="18">
        <v>0</v>
      </c>
    </row>
    <row r="15" spans="2:36" ht="19" customHeight="1" x14ac:dyDescent="0.35">
      <c r="B15" s="20" t="s">
        <v>65</v>
      </c>
      <c r="C15" s="18">
        <v>6.8775571093286608E-2</v>
      </c>
      <c r="D15" s="18">
        <v>5.5023860978985963E-2</v>
      </c>
      <c r="E15" s="18">
        <v>7.9773503047465028E-2</v>
      </c>
      <c r="G15" s="18">
        <v>8.4488299173718098E-2</v>
      </c>
      <c r="H15" s="18">
        <v>2.693226079942811E-2</v>
      </c>
      <c r="J15" s="18">
        <v>0.1016667409763151</v>
      </c>
      <c r="K15" s="18">
        <v>5.5136540636662533E-2</v>
      </c>
      <c r="L15" s="18">
        <v>9.3195329779807073E-2</v>
      </c>
      <c r="M15" s="18">
        <v>0.116563604319896</v>
      </c>
      <c r="N15" s="18">
        <v>4.2934651616762513E-2</v>
      </c>
      <c r="O15" s="18">
        <v>4.9330511441360622E-2</v>
      </c>
      <c r="P15" s="18">
        <v>9.6030460118804589E-2</v>
      </c>
      <c r="Q15" s="18">
        <v>2.4682587667945462E-2</v>
      </c>
      <c r="R15" s="18">
        <v>5.4955075527381783E-2</v>
      </c>
      <c r="S15" s="18">
        <v>0</v>
      </c>
      <c r="T15" s="18">
        <v>3.1931005003349867E-2</v>
      </c>
      <c r="U15" s="18">
        <v>0</v>
      </c>
      <c r="W15" s="18">
        <v>0.12551577029475311</v>
      </c>
      <c r="X15" s="18">
        <v>5.8950854194892897E-2</v>
      </c>
      <c r="Y15" s="18">
        <v>1.351018898663498E-2</v>
      </c>
      <c r="Z15" s="18">
        <v>1.551554544334869E-2</v>
      </c>
      <c r="AA15" s="18">
        <v>0</v>
      </c>
      <c r="AB15" s="18">
        <v>0</v>
      </c>
      <c r="AC15" s="18">
        <v>0</v>
      </c>
      <c r="AD15" s="18">
        <v>0</v>
      </c>
      <c r="AE15" s="18">
        <v>5.6738404456244632E-2</v>
      </c>
      <c r="AG15" s="18">
        <v>7.0093072548409505E-2</v>
      </c>
      <c r="AH15" s="18">
        <v>3.8809041587053221E-2</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307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300</v>
      </c>
      <c r="C9" s="18">
        <v>0.16570439904482029</v>
      </c>
      <c r="D9" s="18">
        <v>0.1295243758348712</v>
      </c>
      <c r="E9" s="18">
        <v>0.20826957778033589</v>
      </c>
      <c r="G9" s="18">
        <v>0.15731362620841299</v>
      </c>
      <c r="H9" s="18">
        <v>0.18804919554367411</v>
      </c>
      <c r="J9" s="18">
        <v>0.13526341122459809</v>
      </c>
      <c r="K9" s="18">
        <v>0.31977697832213642</v>
      </c>
      <c r="L9" s="18">
        <v>0.16901249475887459</v>
      </c>
      <c r="M9" s="18">
        <v>0.10535526160996091</v>
      </c>
      <c r="N9" s="18">
        <v>0.19491907718372309</v>
      </c>
      <c r="O9" s="18">
        <v>0.22198889849882891</v>
      </c>
      <c r="P9" s="18">
        <v>0.18104954204018561</v>
      </c>
      <c r="Q9" s="18">
        <v>0.15194731108035461</v>
      </c>
      <c r="R9" s="18">
        <v>5.327624978950575E-2</v>
      </c>
      <c r="S9" s="18">
        <v>0.19927053081156409</v>
      </c>
      <c r="T9" s="18">
        <v>0.104170175438438</v>
      </c>
      <c r="U9" s="18">
        <v>0</v>
      </c>
      <c r="W9" s="18">
        <v>0.14486239584737301</v>
      </c>
      <c r="X9" s="18">
        <v>0.18366929144738309</v>
      </c>
      <c r="Y9" s="18">
        <v>0.13648798540684981</v>
      </c>
      <c r="Z9" s="18">
        <v>0.1606457093260327</v>
      </c>
      <c r="AA9" s="18">
        <v>0.23058734422256821</v>
      </c>
      <c r="AB9" s="18">
        <v>0.14278611452181111</v>
      </c>
      <c r="AC9" s="18">
        <v>0.20626222963765339</v>
      </c>
      <c r="AD9" s="18">
        <v>0.34737569660256479</v>
      </c>
      <c r="AE9" s="18">
        <v>0.27396067199256291</v>
      </c>
      <c r="AG9" s="18">
        <v>0.15866641117652139</v>
      </c>
      <c r="AH9" s="18">
        <v>0.29715985478414869</v>
      </c>
    </row>
    <row r="10" spans="2:36" ht="19" customHeight="1" x14ac:dyDescent="0.35">
      <c r="B10" s="20" t="s">
        <v>301</v>
      </c>
      <c r="C10" s="18">
        <v>0.26193224604784338</v>
      </c>
      <c r="D10" s="18">
        <v>0.28824311743545272</v>
      </c>
      <c r="E10" s="18">
        <v>0.23281384774486361</v>
      </c>
      <c r="G10" s="18">
        <v>0.24085679118930509</v>
      </c>
      <c r="H10" s="18">
        <v>0.31805660540261982</v>
      </c>
      <c r="J10" s="18">
        <v>0.26631813768393942</v>
      </c>
      <c r="K10" s="18">
        <v>0.18543206498295911</v>
      </c>
      <c r="L10" s="18">
        <v>0.34200411299507089</v>
      </c>
      <c r="M10" s="18">
        <v>0.34687509888187629</v>
      </c>
      <c r="N10" s="18">
        <v>0.20608487049085569</v>
      </c>
      <c r="O10" s="18">
        <v>0.19871639090483209</v>
      </c>
      <c r="P10" s="18">
        <v>0.23102054677913131</v>
      </c>
      <c r="Q10" s="18">
        <v>0.123189872562577</v>
      </c>
      <c r="R10" s="18">
        <v>0.38136538414878118</v>
      </c>
      <c r="S10" s="18">
        <v>0.31535593858639349</v>
      </c>
      <c r="T10" s="18">
        <v>0.24959212888081031</v>
      </c>
      <c r="U10" s="18">
        <v>0.2</v>
      </c>
      <c r="W10" s="18">
        <v>0.16568382652472849</v>
      </c>
      <c r="X10" s="18">
        <v>0.22971457492338121</v>
      </c>
      <c r="Y10" s="18">
        <v>0.37709063175262109</v>
      </c>
      <c r="Z10" s="18">
        <v>0.31789973904402502</v>
      </c>
      <c r="AA10" s="18">
        <v>0.42827757621941431</v>
      </c>
      <c r="AB10" s="18">
        <v>0.43027085832770851</v>
      </c>
      <c r="AC10" s="18">
        <v>0.43974924648575892</v>
      </c>
      <c r="AD10" s="18">
        <v>0.43601346228403431</v>
      </c>
      <c r="AE10" s="18">
        <v>0.45552334926896992</v>
      </c>
      <c r="AG10" s="18">
        <v>0.25764274639463669</v>
      </c>
      <c r="AH10" s="18">
        <v>0.44935821567661488</v>
      </c>
    </row>
    <row r="11" spans="2:36" ht="19" customHeight="1" x14ac:dyDescent="0.35">
      <c r="B11" s="20" t="s">
        <v>302</v>
      </c>
      <c r="C11" s="18">
        <v>0.2430650394652846</v>
      </c>
      <c r="D11" s="18">
        <v>0.31920593451407298</v>
      </c>
      <c r="E11" s="18">
        <v>0.15438992393353751</v>
      </c>
      <c r="G11" s="18">
        <v>0.22461963494165829</v>
      </c>
      <c r="H11" s="18">
        <v>0.29218552198283371</v>
      </c>
      <c r="J11" s="18">
        <v>0.18980600032684569</v>
      </c>
      <c r="K11" s="18">
        <v>0.30181306446658562</v>
      </c>
      <c r="L11" s="18">
        <v>0.21653025732263359</v>
      </c>
      <c r="M11" s="18">
        <v>0.2331286468313204</v>
      </c>
      <c r="N11" s="18">
        <v>0.24129067851997291</v>
      </c>
      <c r="O11" s="18">
        <v>0.18894953915062679</v>
      </c>
      <c r="P11" s="18">
        <v>0.18927138720331349</v>
      </c>
      <c r="Q11" s="18">
        <v>0.34284398220778439</v>
      </c>
      <c r="R11" s="18">
        <v>0.34149963015384832</v>
      </c>
      <c r="S11" s="18">
        <v>0.28610299979047832</v>
      </c>
      <c r="T11" s="18">
        <v>0.30583547214177043</v>
      </c>
      <c r="U11" s="18">
        <v>8.8979850163809091E-2</v>
      </c>
      <c r="W11" s="18">
        <v>0.24658870370613031</v>
      </c>
      <c r="X11" s="18">
        <v>0.26000939699912973</v>
      </c>
      <c r="Y11" s="18">
        <v>0.25367490727178899</v>
      </c>
      <c r="Z11" s="18">
        <v>0.25351179227214587</v>
      </c>
      <c r="AA11" s="18">
        <v>0.2301054517320423</v>
      </c>
      <c r="AB11" s="18">
        <v>0.15923106760442579</v>
      </c>
      <c r="AC11" s="18">
        <v>0.1944979402609637</v>
      </c>
      <c r="AD11" s="18">
        <v>0.2166108411134009</v>
      </c>
      <c r="AE11" s="18">
        <v>0.21722226753631829</v>
      </c>
      <c r="AG11" s="18">
        <v>0.24525616734987499</v>
      </c>
      <c r="AH11" s="18">
        <v>0.21702905649506049</v>
      </c>
    </row>
    <row r="12" spans="2:36" ht="19" customHeight="1" x14ac:dyDescent="0.35">
      <c r="B12" s="20" t="s">
        <v>303</v>
      </c>
      <c r="C12" s="18">
        <v>0.15812422947409061</v>
      </c>
      <c r="D12" s="18">
        <v>0.14061369735250731</v>
      </c>
      <c r="E12" s="18">
        <v>0.18001117129359681</v>
      </c>
      <c r="G12" s="18">
        <v>0.1648846129637439</v>
      </c>
      <c r="H12" s="18">
        <v>0.14012119253390889</v>
      </c>
      <c r="J12" s="18">
        <v>0.14814401340241479</v>
      </c>
      <c r="K12" s="18">
        <v>0.13784135159165631</v>
      </c>
      <c r="L12" s="18">
        <v>0.14605000981189459</v>
      </c>
      <c r="M12" s="18">
        <v>6.4803451257095038E-2</v>
      </c>
      <c r="N12" s="18">
        <v>8.9732210015781952E-2</v>
      </c>
      <c r="O12" s="18">
        <v>0.2054692188247278</v>
      </c>
      <c r="P12" s="18">
        <v>0.16269408285272741</v>
      </c>
      <c r="Q12" s="18">
        <v>0.22169555932230281</v>
      </c>
      <c r="R12" s="18">
        <v>0.1048736738411355</v>
      </c>
      <c r="S12" s="18">
        <v>9.1409387842991727E-2</v>
      </c>
      <c r="T12" s="18">
        <v>0.14354263327962871</v>
      </c>
      <c r="U12" s="18">
        <v>0.60000000000000009</v>
      </c>
      <c r="W12" s="18">
        <v>0.1824702019974819</v>
      </c>
      <c r="X12" s="18">
        <v>0.124800762944711</v>
      </c>
      <c r="Y12" s="18">
        <v>0.15448923670245221</v>
      </c>
      <c r="Z12" s="18">
        <v>0.2147332950006817</v>
      </c>
      <c r="AA12" s="18">
        <v>7.9040309975474815E-2</v>
      </c>
      <c r="AB12" s="18">
        <v>0.21545654607970091</v>
      </c>
      <c r="AC12" s="18">
        <v>7.8579960597150583E-2</v>
      </c>
      <c r="AD12" s="18">
        <v>0</v>
      </c>
      <c r="AE12" s="18">
        <v>0</v>
      </c>
      <c r="AG12" s="18">
        <v>0.16212537169595151</v>
      </c>
      <c r="AH12" s="18">
        <v>0</v>
      </c>
    </row>
    <row r="13" spans="2:36" ht="19" customHeight="1" x14ac:dyDescent="0.35">
      <c r="B13" s="20" t="s">
        <v>304</v>
      </c>
      <c r="C13" s="18">
        <v>8.9764520573275636E-2</v>
      </c>
      <c r="D13" s="18">
        <v>6.3191008734667778E-2</v>
      </c>
      <c r="E13" s="18">
        <v>0.1173360136314139</v>
      </c>
      <c r="G13" s="18">
        <v>0.1072370365772176</v>
      </c>
      <c r="H13" s="18">
        <v>4.3234859713309093E-2</v>
      </c>
      <c r="J13" s="18">
        <v>0.1072627716250236</v>
      </c>
      <c r="K13" s="18">
        <v>2.756827031833127E-2</v>
      </c>
      <c r="L13" s="18">
        <v>4.3390805935280663E-2</v>
      </c>
      <c r="M13" s="18">
        <v>8.8849291399900776E-2</v>
      </c>
      <c r="N13" s="18">
        <v>0.22117560539064679</v>
      </c>
      <c r="O13" s="18">
        <v>0.1047706041708322</v>
      </c>
      <c r="P13" s="18">
        <v>0.17194413437877271</v>
      </c>
      <c r="Q13" s="18">
        <v>0.1048442250814358</v>
      </c>
      <c r="R13" s="18">
        <v>0</v>
      </c>
      <c r="S13" s="18">
        <v>0.1078611429685724</v>
      </c>
      <c r="T13" s="18">
        <v>0.1037023216431642</v>
      </c>
      <c r="U13" s="18">
        <v>0.11102014983619091</v>
      </c>
      <c r="W13" s="18">
        <v>0.13400397867005481</v>
      </c>
      <c r="X13" s="18">
        <v>0.10805473104569011</v>
      </c>
      <c r="Y13" s="18">
        <v>3.0972654058890239E-2</v>
      </c>
      <c r="Z13" s="18">
        <v>3.2039986705136657E-2</v>
      </c>
      <c r="AA13" s="18">
        <v>3.1989317850500389E-2</v>
      </c>
      <c r="AB13" s="18">
        <v>0</v>
      </c>
      <c r="AC13" s="18">
        <v>8.0910623018473488E-2</v>
      </c>
      <c r="AD13" s="18">
        <v>0</v>
      </c>
      <c r="AE13" s="18">
        <v>5.3293711202148659E-2</v>
      </c>
      <c r="AG13" s="18">
        <v>9.1922366763695293E-2</v>
      </c>
      <c r="AH13" s="18">
        <v>3.6452873044175937E-2</v>
      </c>
    </row>
    <row r="14" spans="2:36" ht="19" customHeight="1" x14ac:dyDescent="0.35">
      <c r="B14" s="20" t="s">
        <v>66</v>
      </c>
      <c r="C14" s="18">
        <v>2.5703959879880792E-2</v>
      </c>
      <c r="D14" s="18">
        <v>1.9155133599665818E-2</v>
      </c>
      <c r="E14" s="18">
        <v>3.3337745250717088E-2</v>
      </c>
      <c r="G14" s="18">
        <v>3.0653174946845791E-2</v>
      </c>
      <c r="H14" s="18">
        <v>1.252410080652443E-2</v>
      </c>
      <c r="J14" s="18">
        <v>4.0879918341912659E-2</v>
      </c>
      <c r="K14" s="18">
        <v>0</v>
      </c>
      <c r="L14" s="18">
        <v>8.4732198571084091E-3</v>
      </c>
      <c r="M14" s="18">
        <v>4.4424645699950388E-2</v>
      </c>
      <c r="N14" s="18">
        <v>4.6797558399019439E-2</v>
      </c>
      <c r="O14" s="18">
        <v>0</v>
      </c>
      <c r="P14" s="18">
        <v>3.2010153372934863E-2</v>
      </c>
      <c r="Q14" s="18">
        <v>5.5479049745544871E-2</v>
      </c>
      <c r="R14" s="18">
        <v>5.9492531033364493E-2</v>
      </c>
      <c r="S14" s="18">
        <v>0</v>
      </c>
      <c r="T14" s="18">
        <v>2.929525860948877E-2</v>
      </c>
      <c r="U14" s="18">
        <v>0</v>
      </c>
      <c r="W14" s="18">
        <v>4.1903595294353578E-2</v>
      </c>
      <c r="X14" s="18">
        <v>1.172896171239749E-2</v>
      </c>
      <c r="Y14" s="18">
        <v>1.4536615245692131E-2</v>
      </c>
      <c r="Z14" s="18">
        <v>2.1169477651978179E-2</v>
      </c>
      <c r="AA14" s="18">
        <v>0</v>
      </c>
      <c r="AB14" s="18">
        <v>5.2255413466353692E-2</v>
      </c>
      <c r="AC14" s="18">
        <v>0</v>
      </c>
      <c r="AD14" s="18">
        <v>0</v>
      </c>
      <c r="AE14" s="18">
        <v>0</v>
      </c>
      <c r="AG14" s="18">
        <v>2.6644024233921849E-2</v>
      </c>
      <c r="AH14" s="18">
        <v>0</v>
      </c>
    </row>
    <row r="15" spans="2:36" ht="19" customHeight="1" x14ac:dyDescent="0.35">
      <c r="B15" s="20" t="s">
        <v>65</v>
      </c>
      <c r="C15" s="18">
        <v>5.570560551480478E-2</v>
      </c>
      <c r="D15" s="18">
        <v>4.0066732528762312E-2</v>
      </c>
      <c r="E15" s="18">
        <v>7.3841720365535352E-2</v>
      </c>
      <c r="G15" s="18">
        <v>7.4435123172816406E-2</v>
      </c>
      <c r="H15" s="18">
        <v>5.828524017130108E-3</v>
      </c>
      <c r="J15" s="18">
        <v>0.1123257473952656</v>
      </c>
      <c r="K15" s="18">
        <v>2.756827031833127E-2</v>
      </c>
      <c r="L15" s="18">
        <v>7.4539099319136951E-2</v>
      </c>
      <c r="M15" s="18">
        <v>0.116563604319896</v>
      </c>
      <c r="N15" s="18">
        <v>0</v>
      </c>
      <c r="O15" s="18">
        <v>8.0105348450151881E-2</v>
      </c>
      <c r="P15" s="18">
        <v>3.2010153372934863E-2</v>
      </c>
      <c r="Q15" s="18">
        <v>0</v>
      </c>
      <c r="R15" s="18">
        <v>5.9492531033364493E-2</v>
      </c>
      <c r="S15" s="18">
        <v>0</v>
      </c>
      <c r="T15" s="18">
        <v>6.3862010006699749E-2</v>
      </c>
      <c r="U15" s="18">
        <v>0</v>
      </c>
      <c r="W15" s="18">
        <v>8.4487297959877805E-2</v>
      </c>
      <c r="X15" s="18">
        <v>8.2022280927307414E-2</v>
      </c>
      <c r="Y15" s="18">
        <v>3.2747969561705732E-2</v>
      </c>
      <c r="Z15" s="18">
        <v>0</v>
      </c>
      <c r="AA15" s="18">
        <v>0</v>
      </c>
      <c r="AB15" s="18">
        <v>0</v>
      </c>
      <c r="AC15" s="18">
        <v>0</v>
      </c>
      <c r="AD15" s="18">
        <v>0</v>
      </c>
      <c r="AE15" s="18">
        <v>0</v>
      </c>
      <c r="AG15" s="18">
        <v>5.7742912385398283E-2</v>
      </c>
      <c r="AH15" s="18">
        <v>0</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308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300</v>
      </c>
      <c r="C9" s="18">
        <v>0.19874781385844209</v>
      </c>
      <c r="D9" s="18">
        <v>0.2089272734149806</v>
      </c>
      <c r="E9" s="18">
        <v>0.19082146286033111</v>
      </c>
      <c r="G9" s="18">
        <v>0.19073547424029669</v>
      </c>
      <c r="H9" s="18">
        <v>0.22008483510043569</v>
      </c>
      <c r="J9" s="18">
        <v>8.9320517112443459E-2</v>
      </c>
      <c r="K9" s="18">
        <v>0.22210461724726441</v>
      </c>
      <c r="L9" s="18">
        <v>0.28224779647932202</v>
      </c>
      <c r="M9" s="18">
        <v>0.26817846711416632</v>
      </c>
      <c r="N9" s="18">
        <v>0.2284784919155225</v>
      </c>
      <c r="O9" s="18">
        <v>0.17405113518415191</v>
      </c>
      <c r="P9" s="18">
        <v>0.1781371183531395</v>
      </c>
      <c r="Q9" s="18">
        <v>0.20538893540098341</v>
      </c>
      <c r="R9" s="18">
        <v>9.4450422313742968E-2</v>
      </c>
      <c r="S9" s="18">
        <v>0.32358342890571712</v>
      </c>
      <c r="T9" s="18">
        <v>0.17254725200174259</v>
      </c>
      <c r="U9" s="18">
        <v>0.11102014983619091</v>
      </c>
      <c r="W9" s="18">
        <v>0.15910516390355181</v>
      </c>
      <c r="X9" s="18">
        <v>0.15252530016692559</v>
      </c>
      <c r="Y9" s="18">
        <v>0.26878496358516879</v>
      </c>
      <c r="Z9" s="18">
        <v>0.23724244547609671</v>
      </c>
      <c r="AA9" s="18">
        <v>0.3342548459327544</v>
      </c>
      <c r="AB9" s="18">
        <v>0</v>
      </c>
      <c r="AC9" s="18">
        <v>0.26715932372543311</v>
      </c>
      <c r="AD9" s="18">
        <v>0.18620210267376491</v>
      </c>
      <c r="AE9" s="18">
        <v>0.53693432253372186</v>
      </c>
      <c r="AG9" s="18">
        <v>0.19108335186912731</v>
      </c>
      <c r="AH9" s="18">
        <v>0.4261027737784927</v>
      </c>
    </row>
    <row r="10" spans="2:36" ht="19" customHeight="1" x14ac:dyDescent="0.35">
      <c r="B10" s="20" t="s">
        <v>301</v>
      </c>
      <c r="C10" s="18">
        <v>0.29647314471977848</v>
      </c>
      <c r="D10" s="18">
        <v>0.26894488966054808</v>
      </c>
      <c r="E10" s="18">
        <v>0.3316718647919577</v>
      </c>
      <c r="G10" s="18">
        <v>0.2670724325215495</v>
      </c>
      <c r="H10" s="18">
        <v>0.3747678314905013</v>
      </c>
      <c r="J10" s="18">
        <v>0.34995256224013271</v>
      </c>
      <c r="K10" s="18">
        <v>0.32314574225270781</v>
      </c>
      <c r="L10" s="18">
        <v>0.30789896313655052</v>
      </c>
      <c r="M10" s="18">
        <v>0.26189502132916542</v>
      </c>
      <c r="N10" s="18">
        <v>0.25288242888987511</v>
      </c>
      <c r="O10" s="18">
        <v>0.37609001411102161</v>
      </c>
      <c r="P10" s="18">
        <v>0.31701906720799061</v>
      </c>
      <c r="Q10" s="18">
        <v>0.2031268460640113</v>
      </c>
      <c r="R10" s="18">
        <v>0.36957429649054702</v>
      </c>
      <c r="S10" s="18">
        <v>0.186930908089112</v>
      </c>
      <c r="T10" s="18">
        <v>0.1010665752493031</v>
      </c>
      <c r="U10" s="18">
        <v>0.28897985016380912</v>
      </c>
      <c r="W10" s="18">
        <v>0.2411899405943437</v>
      </c>
      <c r="X10" s="18">
        <v>0.30119838616594791</v>
      </c>
      <c r="Y10" s="18">
        <v>0.27244421111156092</v>
      </c>
      <c r="Z10" s="18">
        <v>0.39088793077555162</v>
      </c>
      <c r="AA10" s="18">
        <v>0.25083894877350571</v>
      </c>
      <c r="AB10" s="18">
        <v>0.68622067726083869</v>
      </c>
      <c r="AC10" s="18">
        <v>0.45617208113989732</v>
      </c>
      <c r="AD10" s="18">
        <v>0.68679977509592549</v>
      </c>
      <c r="AE10" s="18">
        <v>0.25705930079841371</v>
      </c>
      <c r="AG10" s="18">
        <v>0.29340885510623188</v>
      </c>
      <c r="AH10" s="18">
        <v>0.39285749563839067</v>
      </c>
    </row>
    <row r="11" spans="2:36" ht="19" customHeight="1" x14ac:dyDescent="0.35">
      <c r="B11" s="20" t="s">
        <v>302</v>
      </c>
      <c r="C11" s="18">
        <v>0.23111295786781291</v>
      </c>
      <c r="D11" s="18">
        <v>0.26515443240731501</v>
      </c>
      <c r="E11" s="18">
        <v>0.18622342549749579</v>
      </c>
      <c r="G11" s="18">
        <v>0.2416342836374008</v>
      </c>
      <c r="H11" s="18">
        <v>0.20309445613940089</v>
      </c>
      <c r="J11" s="18">
        <v>0.20330971929067079</v>
      </c>
      <c r="K11" s="18">
        <v>0.1998065499316827</v>
      </c>
      <c r="L11" s="18">
        <v>0.18315325468618851</v>
      </c>
      <c r="M11" s="18">
        <v>0.1774978417298011</v>
      </c>
      <c r="N11" s="18">
        <v>0.18719023359607781</v>
      </c>
      <c r="O11" s="18">
        <v>0.21361479487130711</v>
      </c>
      <c r="P11" s="18">
        <v>0.22656713626426081</v>
      </c>
      <c r="Q11" s="18">
        <v>0.28351314738955757</v>
      </c>
      <c r="R11" s="18">
        <v>0.3201559059516591</v>
      </c>
      <c r="S11" s="18">
        <v>0.25319948953931698</v>
      </c>
      <c r="T11" s="18">
        <v>0.34350789117964758</v>
      </c>
      <c r="U11" s="18">
        <v>0.31102014983619092</v>
      </c>
      <c r="W11" s="18">
        <v>0.25121329950587329</v>
      </c>
      <c r="X11" s="18">
        <v>0.21670388385562661</v>
      </c>
      <c r="Y11" s="18">
        <v>0.2517476532887345</v>
      </c>
      <c r="Z11" s="18">
        <v>0.24489489812412421</v>
      </c>
      <c r="AA11" s="18">
        <v>0.1966072348854648</v>
      </c>
      <c r="AB11" s="18">
        <v>9.982801446301702E-2</v>
      </c>
      <c r="AC11" s="18">
        <v>0.19692330332685751</v>
      </c>
      <c r="AD11" s="18">
        <v>0</v>
      </c>
      <c r="AE11" s="18">
        <v>0.11715037158363539</v>
      </c>
      <c r="AG11" s="18">
        <v>0.23494746297245589</v>
      </c>
      <c r="AH11" s="18">
        <v>8.0130798289088215E-2</v>
      </c>
    </row>
    <row r="12" spans="2:36" ht="19" customHeight="1" x14ac:dyDescent="0.35">
      <c r="B12" s="20" t="s">
        <v>303</v>
      </c>
      <c r="C12" s="18">
        <v>0.10280682276022519</v>
      </c>
      <c r="D12" s="18">
        <v>0.1218087667540291</v>
      </c>
      <c r="E12" s="18">
        <v>8.3584429672336688E-2</v>
      </c>
      <c r="G12" s="18">
        <v>0.1064543349846851</v>
      </c>
      <c r="H12" s="18">
        <v>9.3093424486707488E-2</v>
      </c>
      <c r="J12" s="18">
        <v>0.1123257473952656</v>
      </c>
      <c r="K12" s="18">
        <v>0.11710173897668889</v>
      </c>
      <c r="L12" s="18">
        <v>9.9357059574930046E-2</v>
      </c>
      <c r="M12" s="18">
        <v>6.4803451257095038E-2</v>
      </c>
      <c r="N12" s="18">
        <v>8.9732210015781952E-2</v>
      </c>
      <c r="O12" s="18">
        <v>8.4178934979794562E-2</v>
      </c>
      <c r="P12" s="18">
        <v>8.2668699420390221E-2</v>
      </c>
      <c r="Q12" s="18">
        <v>0.14990988565543861</v>
      </c>
      <c r="R12" s="18">
        <v>0.11515267168644901</v>
      </c>
      <c r="S12" s="18">
        <v>6.2156449047076491E-2</v>
      </c>
      <c r="T12" s="18">
        <v>0.1116116282762788</v>
      </c>
      <c r="U12" s="18">
        <v>0.2</v>
      </c>
      <c r="W12" s="18">
        <v>8.9820811073191995E-2</v>
      </c>
      <c r="X12" s="18">
        <v>0.16853132823548411</v>
      </c>
      <c r="Y12" s="18">
        <v>8.871449276128264E-2</v>
      </c>
      <c r="Z12" s="18">
        <v>7.6283374250166014E-2</v>
      </c>
      <c r="AA12" s="18">
        <v>0.1407585889743628</v>
      </c>
      <c r="AB12" s="18">
        <v>0.15772582980086919</v>
      </c>
      <c r="AC12" s="18">
        <v>3.9289980298575292E-2</v>
      </c>
      <c r="AD12" s="18">
        <v>0.1269981222303096</v>
      </c>
      <c r="AE12" s="18">
        <v>0</v>
      </c>
      <c r="AG12" s="18">
        <v>0.1053281248780245</v>
      </c>
      <c r="AH12" s="18">
        <v>4.0131467195717738E-2</v>
      </c>
    </row>
    <row r="13" spans="2:36" ht="19" customHeight="1" x14ac:dyDescent="0.35">
      <c r="B13" s="20" t="s">
        <v>304</v>
      </c>
      <c r="C13" s="18">
        <v>4.141408970753601E-2</v>
      </c>
      <c r="D13" s="18">
        <v>2.7562148864700022E-2</v>
      </c>
      <c r="E13" s="18">
        <v>5.7347112693789899E-2</v>
      </c>
      <c r="G13" s="18">
        <v>3.7819605527418421E-2</v>
      </c>
      <c r="H13" s="18">
        <v>5.0986273234490807E-2</v>
      </c>
      <c r="J13" s="18">
        <v>2.5502934941198312E-2</v>
      </c>
      <c r="K13" s="18">
        <v>5.5136540636662533E-2</v>
      </c>
      <c r="L13" s="18">
        <v>2.5674376486093161E-2</v>
      </c>
      <c r="M13" s="18">
        <v>4.4424645699950388E-2</v>
      </c>
      <c r="N13" s="18">
        <v>0.10518686716794109</v>
      </c>
      <c r="O13" s="18">
        <v>3.0774837008791269E-2</v>
      </c>
      <c r="P13" s="18">
        <v>6.3602909424446727E-2</v>
      </c>
      <c r="Q13" s="18">
        <v>2.2420498330973381E-2</v>
      </c>
      <c r="R13" s="18">
        <v>1.8318358509127261E-2</v>
      </c>
      <c r="S13" s="18">
        <v>0</v>
      </c>
      <c r="T13" s="18">
        <v>6.3862010006699749E-2</v>
      </c>
      <c r="U13" s="18">
        <v>8.8979850163809091E-2</v>
      </c>
      <c r="W13" s="18">
        <v>5.438026503860393E-2</v>
      </c>
      <c r="X13" s="18">
        <v>2.1996308054384042E-2</v>
      </c>
      <c r="Y13" s="18">
        <v>3.9109032553241177E-2</v>
      </c>
      <c r="Z13" s="18">
        <v>3.5175805930712789E-2</v>
      </c>
      <c r="AA13" s="18">
        <v>3.1989317850500389E-2</v>
      </c>
      <c r="AB13" s="18">
        <v>5.6225478475275023E-2</v>
      </c>
      <c r="AC13" s="18">
        <v>0</v>
      </c>
      <c r="AD13" s="18">
        <v>0</v>
      </c>
      <c r="AE13" s="18">
        <v>8.8856005084228792E-2</v>
      </c>
      <c r="AG13" s="18">
        <v>4.1052868935599063E-2</v>
      </c>
      <c r="AH13" s="18">
        <v>6.0777465098310758E-2</v>
      </c>
    </row>
    <row r="14" spans="2:36" ht="19" customHeight="1" x14ac:dyDescent="0.35">
      <c r="B14" s="20" t="s">
        <v>66</v>
      </c>
      <c r="C14" s="18">
        <v>3.6579854820712292E-2</v>
      </c>
      <c r="D14" s="18">
        <v>2.3093301376844171E-2</v>
      </c>
      <c r="E14" s="18">
        <v>5.2030840214535343E-2</v>
      </c>
      <c r="G14" s="18">
        <v>4.2959293643415712E-2</v>
      </c>
      <c r="H14" s="18">
        <v>1.9591281175661591E-2</v>
      </c>
      <c r="J14" s="18">
        <v>4.0879918341912659E-2</v>
      </c>
      <c r="K14" s="18">
        <v>2.756827031833127E-2</v>
      </c>
      <c r="L14" s="18">
        <v>1.7801335087443471E-2</v>
      </c>
      <c r="M14" s="18">
        <v>4.4424645699950388E-2</v>
      </c>
      <c r="N14" s="18">
        <v>4.6797558399019439E-2</v>
      </c>
      <c r="O14" s="18">
        <v>7.1959772403572625E-2</v>
      </c>
      <c r="P14" s="18">
        <v>4.8015230059402288E-2</v>
      </c>
      <c r="Q14" s="18">
        <v>2.4682587667945462E-2</v>
      </c>
      <c r="R14" s="18">
        <v>2.285581401510996E-2</v>
      </c>
      <c r="S14" s="18">
        <v>6.2156449047076491E-2</v>
      </c>
      <c r="T14" s="18">
        <v>3.9840311636464447E-2</v>
      </c>
      <c r="U14" s="18">
        <v>0</v>
      </c>
      <c r="W14" s="18">
        <v>6.1790152434354623E-2</v>
      </c>
      <c r="X14" s="18">
        <v>2.6265111462801569E-2</v>
      </c>
      <c r="Y14" s="18">
        <v>1.110140208071982E-2</v>
      </c>
      <c r="Z14" s="18">
        <v>0</v>
      </c>
      <c r="AA14" s="18">
        <v>4.5551063583411898E-2</v>
      </c>
      <c r="AB14" s="18">
        <v>0</v>
      </c>
      <c r="AC14" s="18">
        <v>4.0455311509236737E-2</v>
      </c>
      <c r="AD14" s="18">
        <v>0</v>
      </c>
      <c r="AE14" s="18">
        <v>0</v>
      </c>
      <c r="AG14" s="18">
        <v>3.7917680500243661E-2</v>
      </c>
      <c r="AH14" s="18">
        <v>0</v>
      </c>
    </row>
    <row r="15" spans="2:36" ht="19" customHeight="1" x14ac:dyDescent="0.35">
      <c r="B15" s="20" t="s">
        <v>65</v>
      </c>
      <c r="C15" s="18">
        <v>9.2865316265493103E-2</v>
      </c>
      <c r="D15" s="18">
        <v>8.4509187521582985E-2</v>
      </c>
      <c r="E15" s="18">
        <v>9.8320864269553596E-2</v>
      </c>
      <c r="G15" s="18">
        <v>0.1133245754452339</v>
      </c>
      <c r="H15" s="18">
        <v>3.838189837280212E-2</v>
      </c>
      <c r="J15" s="18">
        <v>0.1787086006783766</v>
      </c>
      <c r="K15" s="18">
        <v>5.5136540636662533E-2</v>
      </c>
      <c r="L15" s="18">
        <v>8.3867214549472005E-2</v>
      </c>
      <c r="M15" s="18">
        <v>0.13877592716987119</v>
      </c>
      <c r="N15" s="18">
        <v>8.9732210015781952E-2</v>
      </c>
      <c r="O15" s="18">
        <v>4.9330511441360622E-2</v>
      </c>
      <c r="P15" s="18">
        <v>8.3989839270369931E-2</v>
      </c>
      <c r="Q15" s="18">
        <v>0.1109580994910897</v>
      </c>
      <c r="R15" s="18">
        <v>5.9492531033364493E-2</v>
      </c>
      <c r="S15" s="18">
        <v>0.1119732753717009</v>
      </c>
      <c r="T15" s="18">
        <v>0.16756433164986401</v>
      </c>
      <c r="U15" s="18">
        <v>0</v>
      </c>
      <c r="W15" s="18">
        <v>0.14250036745008079</v>
      </c>
      <c r="X15" s="18">
        <v>0.11277968205883029</v>
      </c>
      <c r="Y15" s="18">
        <v>6.8098244619292203E-2</v>
      </c>
      <c r="Z15" s="18">
        <v>1.551554544334869E-2</v>
      </c>
      <c r="AA15" s="18">
        <v>0</v>
      </c>
      <c r="AB15" s="18">
        <v>0</v>
      </c>
      <c r="AC15" s="18">
        <v>0</v>
      </c>
      <c r="AD15" s="18">
        <v>0</v>
      </c>
      <c r="AE15" s="18">
        <v>0</v>
      </c>
      <c r="AG15" s="18">
        <v>9.6261655738317714E-2</v>
      </c>
      <c r="AH15" s="18">
        <v>0</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309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300</v>
      </c>
      <c r="C9" s="18">
        <v>0.22220035840387289</v>
      </c>
      <c r="D9" s="18">
        <v>0.21078572312199451</v>
      </c>
      <c r="E9" s="18">
        <v>0.2384338828445261</v>
      </c>
      <c r="G9" s="18">
        <v>0.2278289654745233</v>
      </c>
      <c r="H9" s="18">
        <v>0.20721126478665819</v>
      </c>
      <c r="J9" s="18">
        <v>0.16058029917382821</v>
      </c>
      <c r="K9" s="18">
        <v>0.2494219578194258</v>
      </c>
      <c r="L9" s="18">
        <v>0.25519240731390391</v>
      </c>
      <c r="M9" s="18">
        <v>0.20829991278200549</v>
      </c>
      <c r="N9" s="18">
        <v>0.47019512749826492</v>
      </c>
      <c r="O9" s="18">
        <v>0.15817470214183549</v>
      </c>
      <c r="P9" s="18">
        <v>0.26609141346154219</v>
      </c>
      <c r="Q9" s="18">
        <v>0.25475411073687432</v>
      </c>
      <c r="R9" s="18">
        <v>0.19917984247279941</v>
      </c>
      <c r="S9" s="18">
        <v>0.1078611429685724</v>
      </c>
      <c r="T9" s="18">
        <v>0.13270694036527811</v>
      </c>
      <c r="U9" s="18">
        <v>0.11102014983619091</v>
      </c>
      <c r="W9" s="18">
        <v>0.1994161867729054</v>
      </c>
      <c r="X9" s="18">
        <v>0.19866980384625699</v>
      </c>
      <c r="Y9" s="18">
        <v>0.24340219145884431</v>
      </c>
      <c r="Z9" s="18">
        <v>0.2547206054206087</v>
      </c>
      <c r="AA9" s="18">
        <v>0.18337766096903371</v>
      </c>
      <c r="AB9" s="18">
        <v>0.14278611452181111</v>
      </c>
      <c r="AC9" s="18">
        <v>0.3794849092898932</v>
      </c>
      <c r="AD9" s="18">
        <v>0.1269981222303096</v>
      </c>
      <c r="AE9" s="18">
        <v>0.53343786429937901</v>
      </c>
      <c r="AG9" s="18">
        <v>0.21604485680707711</v>
      </c>
      <c r="AH9" s="18">
        <v>0.40500271195672488</v>
      </c>
    </row>
    <row r="10" spans="2:36" ht="19" customHeight="1" x14ac:dyDescent="0.35">
      <c r="B10" s="20" t="s">
        <v>301</v>
      </c>
      <c r="C10" s="18">
        <v>0.32238846858030051</v>
      </c>
      <c r="D10" s="18">
        <v>0.29802885508936888</v>
      </c>
      <c r="E10" s="18">
        <v>0.35452655918946119</v>
      </c>
      <c r="G10" s="18">
        <v>0.29291543351972449</v>
      </c>
      <c r="H10" s="18">
        <v>0.40087575258525532</v>
      </c>
      <c r="J10" s="18">
        <v>0.36398933608242418</v>
      </c>
      <c r="K10" s="18">
        <v>0.41520576489984529</v>
      </c>
      <c r="L10" s="18">
        <v>0.30311793310725083</v>
      </c>
      <c r="M10" s="18">
        <v>0.34031742573411178</v>
      </c>
      <c r="N10" s="18">
        <v>0.21037373433588219</v>
      </c>
      <c r="O10" s="18">
        <v>0.31186109870318612</v>
      </c>
      <c r="P10" s="18">
        <v>0.35536684841992461</v>
      </c>
      <c r="Q10" s="18">
        <v>0.24003718255126469</v>
      </c>
      <c r="R10" s="18">
        <v>0.32991221377923052</v>
      </c>
      <c r="S10" s="18">
        <v>0.31535593858639349</v>
      </c>
      <c r="T10" s="18">
        <v>0.33266699223024909</v>
      </c>
      <c r="U10" s="18">
        <v>8.8979850163809091E-2</v>
      </c>
      <c r="W10" s="18">
        <v>0.26753027393987899</v>
      </c>
      <c r="X10" s="18">
        <v>0.35865769479200449</v>
      </c>
      <c r="Y10" s="18">
        <v>0.30685668668830163</v>
      </c>
      <c r="Z10" s="18">
        <v>0.37687870301876991</v>
      </c>
      <c r="AA10" s="18">
        <v>0.30971623101237039</v>
      </c>
      <c r="AB10" s="18">
        <v>0.5402569880728938</v>
      </c>
      <c r="AC10" s="18">
        <v>0.38544323967056893</v>
      </c>
      <c r="AD10" s="18">
        <v>0.75018864038973065</v>
      </c>
      <c r="AE10" s="18">
        <v>0.34941176411698532</v>
      </c>
      <c r="AG10" s="18">
        <v>0.31555931647435548</v>
      </c>
      <c r="AH10" s="18">
        <v>0.47605744816713369</v>
      </c>
    </row>
    <row r="11" spans="2:36" ht="19" customHeight="1" x14ac:dyDescent="0.35">
      <c r="B11" s="20" t="s">
        <v>302</v>
      </c>
      <c r="C11" s="18">
        <v>0.23440553748447601</v>
      </c>
      <c r="D11" s="18">
        <v>0.26720737922489579</v>
      </c>
      <c r="E11" s="18">
        <v>0.19093505067524599</v>
      </c>
      <c r="G11" s="18">
        <v>0.23603752086614871</v>
      </c>
      <c r="H11" s="18">
        <v>0.23005953297881701</v>
      </c>
      <c r="J11" s="18">
        <v>0.26650085214240882</v>
      </c>
      <c r="K11" s="18">
        <v>0.13784135159165631</v>
      </c>
      <c r="L11" s="18">
        <v>0.21899919331816189</v>
      </c>
      <c r="M11" s="18">
        <v>0.24780328305691621</v>
      </c>
      <c r="N11" s="18">
        <v>0.23012488521284019</v>
      </c>
      <c r="O11" s="18">
        <v>0.26905488760077861</v>
      </c>
      <c r="P11" s="18">
        <v>0.135969525167805</v>
      </c>
      <c r="Q11" s="18">
        <v>0.29981977131087711</v>
      </c>
      <c r="R11" s="18">
        <v>0.26520083042427728</v>
      </c>
      <c r="S11" s="18">
        <v>0.29890418346081288</v>
      </c>
      <c r="T11" s="18">
        <v>0.27126872074455938</v>
      </c>
      <c r="U11" s="18">
        <v>0.60000000000000009</v>
      </c>
      <c r="W11" s="18">
        <v>0.26380884192068438</v>
      </c>
      <c r="X11" s="18">
        <v>0.18315859868084811</v>
      </c>
      <c r="Y11" s="18">
        <v>0.26410584407805349</v>
      </c>
      <c r="Z11" s="18">
        <v>0.21610897479647309</v>
      </c>
      <c r="AA11" s="18">
        <v>0.31660064313968728</v>
      </c>
      <c r="AB11" s="18">
        <v>0.20998124326722289</v>
      </c>
      <c r="AC11" s="18">
        <v>0.1600933508882679</v>
      </c>
      <c r="AD11" s="18">
        <v>0.12281323737995981</v>
      </c>
      <c r="AE11" s="18">
        <v>0</v>
      </c>
      <c r="AG11" s="18">
        <v>0.24178058136080571</v>
      </c>
      <c r="AH11" s="18">
        <v>3.8809041587053221E-2</v>
      </c>
    </row>
    <row r="12" spans="2:36" ht="19" customHeight="1" x14ac:dyDescent="0.35">
      <c r="B12" s="20" t="s">
        <v>303</v>
      </c>
      <c r="C12" s="18">
        <v>8.0740122876114193E-2</v>
      </c>
      <c r="D12" s="18">
        <v>0.1026730117157585</v>
      </c>
      <c r="E12" s="18">
        <v>5.7926878558793318E-2</v>
      </c>
      <c r="G12" s="18">
        <v>7.738869961450201E-2</v>
      </c>
      <c r="H12" s="18">
        <v>8.966503029790944E-2</v>
      </c>
      <c r="J12" s="18">
        <v>4.0879918341912659E-2</v>
      </c>
      <c r="K12" s="18">
        <v>0.14239438505240989</v>
      </c>
      <c r="L12" s="18">
        <v>4.0393627804794663E-2</v>
      </c>
      <c r="M12" s="18">
        <v>4.2591128407119837E-2</v>
      </c>
      <c r="N12" s="18">
        <v>4.2508694553992879E-2</v>
      </c>
      <c r="O12" s="18">
        <v>0.15817470214183549</v>
      </c>
      <c r="P12" s="18">
        <v>9.5883206784468253E-2</v>
      </c>
      <c r="Q12" s="18">
        <v>0.10054471031954761</v>
      </c>
      <c r="R12" s="18">
        <v>3.3445801467457729E-2</v>
      </c>
      <c r="S12" s="18">
        <v>0.1078611429685724</v>
      </c>
      <c r="T12" s="18">
        <v>7.1771316639814328E-2</v>
      </c>
      <c r="U12" s="18">
        <v>0.11102014983619091</v>
      </c>
      <c r="W12" s="18">
        <v>6.248007562101595E-2</v>
      </c>
      <c r="X12" s="18">
        <v>0.1244122116445999</v>
      </c>
      <c r="Y12" s="18">
        <v>8.8494039429593524E-2</v>
      </c>
      <c r="Z12" s="18">
        <v>0.1096595884102442</v>
      </c>
      <c r="AA12" s="18">
        <v>8.4979343498599869E-2</v>
      </c>
      <c r="AB12" s="18">
        <v>5.6225478475275023E-2</v>
      </c>
      <c r="AC12" s="18">
        <v>7.497850015127E-2</v>
      </c>
      <c r="AD12" s="18">
        <v>0</v>
      </c>
      <c r="AE12" s="18">
        <v>0</v>
      </c>
      <c r="AG12" s="18">
        <v>8.3693010750645142E-2</v>
      </c>
      <c r="AH12" s="18">
        <v>0</v>
      </c>
    </row>
    <row r="13" spans="2:36" ht="19" customHeight="1" x14ac:dyDescent="0.35">
      <c r="B13" s="20" t="s">
        <v>304</v>
      </c>
      <c r="C13" s="18">
        <v>2.9534631986375081E-2</v>
      </c>
      <c r="D13" s="18">
        <v>3.7913402085307447E-2</v>
      </c>
      <c r="E13" s="18">
        <v>2.0797936129733199E-2</v>
      </c>
      <c r="G13" s="18">
        <v>2.5769021190386501E-2</v>
      </c>
      <c r="H13" s="18">
        <v>3.9562529126572189E-2</v>
      </c>
      <c r="J13" s="18">
        <v>0</v>
      </c>
      <c r="K13" s="18">
        <v>0</v>
      </c>
      <c r="L13" s="18">
        <v>4.1163617539765343E-2</v>
      </c>
      <c r="M13" s="18">
        <v>0</v>
      </c>
      <c r="N13" s="18">
        <v>0</v>
      </c>
      <c r="O13" s="18">
        <v>2.262926096221202E-2</v>
      </c>
      <c r="P13" s="18">
        <v>3.5974609210967637E-2</v>
      </c>
      <c r="Q13" s="18">
        <v>3.079646207759941E-2</v>
      </c>
      <c r="R13" s="18">
        <v>3.4957891280378489E-2</v>
      </c>
      <c r="S13" s="18">
        <v>0.17001759201564889</v>
      </c>
      <c r="T13" s="18">
        <v>6.3862010006699749E-2</v>
      </c>
      <c r="U13" s="18">
        <v>0</v>
      </c>
      <c r="W13" s="18">
        <v>2.311275985736308E-2</v>
      </c>
      <c r="X13" s="18">
        <v>0</v>
      </c>
      <c r="Y13" s="18">
        <v>8.3631049358572129E-2</v>
      </c>
      <c r="Z13" s="18">
        <v>2.5044225388547819E-2</v>
      </c>
      <c r="AA13" s="18">
        <v>5.8275129255334422E-2</v>
      </c>
      <c r="AB13" s="18">
        <v>5.075017566279711E-2</v>
      </c>
      <c r="AC13" s="18">
        <v>0</v>
      </c>
      <c r="AD13" s="18">
        <v>0</v>
      </c>
      <c r="AE13" s="18">
        <v>0</v>
      </c>
      <c r="AG13" s="18">
        <v>3.0614794532140811E-2</v>
      </c>
      <c r="AH13" s="18">
        <v>0</v>
      </c>
    </row>
    <row r="14" spans="2:36" ht="19" customHeight="1" x14ac:dyDescent="0.35">
      <c r="B14" s="20" t="s">
        <v>66</v>
      </c>
      <c r="C14" s="18">
        <v>3.5255532311369631E-2</v>
      </c>
      <c r="D14" s="18">
        <v>3.3144899638692722E-2</v>
      </c>
      <c r="E14" s="18">
        <v>3.8160976659957109E-2</v>
      </c>
      <c r="G14" s="18">
        <v>4.6356426058205252E-2</v>
      </c>
      <c r="H14" s="18">
        <v>5.6936294253597114E-3</v>
      </c>
      <c r="J14" s="18">
        <v>4.5942894112154638E-2</v>
      </c>
      <c r="K14" s="18">
        <v>2.756827031833127E-2</v>
      </c>
      <c r="L14" s="18">
        <v>1.533239909191513E-2</v>
      </c>
      <c r="M14" s="18">
        <v>4.4424645699950388E-2</v>
      </c>
      <c r="N14" s="18">
        <v>4.6797558399019439E-2</v>
      </c>
      <c r="O14" s="18">
        <v>3.0774837008791269E-2</v>
      </c>
      <c r="P14" s="18">
        <v>4.6694090209422591E-2</v>
      </c>
      <c r="Q14" s="18">
        <v>2.4682587667945462E-2</v>
      </c>
      <c r="R14" s="18">
        <v>7.781088954249174E-2</v>
      </c>
      <c r="S14" s="18">
        <v>0</v>
      </c>
      <c r="T14" s="18">
        <v>0</v>
      </c>
      <c r="U14" s="18">
        <v>8.8979850163809091E-2</v>
      </c>
      <c r="W14" s="18">
        <v>5.3960576809983472E-2</v>
      </c>
      <c r="X14" s="18">
        <v>4.0268195430048587E-2</v>
      </c>
      <c r="Y14" s="18">
        <v>0</v>
      </c>
      <c r="Z14" s="18">
        <v>1.7587902965356391E-2</v>
      </c>
      <c r="AA14" s="18">
        <v>4.705099212497442E-2</v>
      </c>
      <c r="AB14" s="18">
        <v>0</v>
      </c>
      <c r="AC14" s="18">
        <v>0</v>
      </c>
      <c r="AD14" s="18">
        <v>0</v>
      </c>
      <c r="AE14" s="18">
        <v>6.0411967127390741E-2</v>
      </c>
      <c r="AG14" s="18">
        <v>3.5269561021126487E-2</v>
      </c>
      <c r="AH14" s="18">
        <v>4.1321756702035008E-2</v>
      </c>
    </row>
    <row r="15" spans="2:36" ht="19" customHeight="1" x14ac:dyDescent="0.35">
      <c r="B15" s="20" t="s">
        <v>65</v>
      </c>
      <c r="C15" s="18">
        <v>7.5475348357491645E-2</v>
      </c>
      <c r="D15" s="18">
        <v>5.0246729123982092E-2</v>
      </c>
      <c r="E15" s="18">
        <v>9.9218715942283126E-2</v>
      </c>
      <c r="G15" s="18">
        <v>9.3703933276509874E-2</v>
      </c>
      <c r="H15" s="18">
        <v>2.693226079942811E-2</v>
      </c>
      <c r="J15" s="18">
        <v>0.1221067001472714</v>
      </c>
      <c r="K15" s="18">
        <v>2.756827031833127E-2</v>
      </c>
      <c r="L15" s="18">
        <v>0.12580082182420799</v>
      </c>
      <c r="M15" s="18">
        <v>0.116563604319896</v>
      </c>
      <c r="N15" s="18">
        <v>0</v>
      </c>
      <c r="O15" s="18">
        <v>4.9330511441360622E-2</v>
      </c>
      <c r="P15" s="18">
        <v>6.4020306745869726E-2</v>
      </c>
      <c r="Q15" s="18">
        <v>4.9365175335890923E-2</v>
      </c>
      <c r="R15" s="18">
        <v>5.9492531033364493E-2</v>
      </c>
      <c r="S15" s="18">
        <v>0</v>
      </c>
      <c r="T15" s="18">
        <v>0.1277240200133995</v>
      </c>
      <c r="U15" s="18">
        <v>0</v>
      </c>
      <c r="W15" s="18">
        <v>0.1296912850781686</v>
      </c>
      <c r="X15" s="18">
        <v>9.4833495606241908E-2</v>
      </c>
      <c r="Y15" s="18">
        <v>1.351018898663498E-2</v>
      </c>
      <c r="Z15" s="18">
        <v>0</v>
      </c>
      <c r="AA15" s="18">
        <v>0</v>
      </c>
      <c r="AB15" s="18">
        <v>0</v>
      </c>
      <c r="AC15" s="18">
        <v>0</v>
      </c>
      <c r="AD15" s="18">
        <v>0</v>
      </c>
      <c r="AE15" s="18">
        <v>5.6738404456244632E-2</v>
      </c>
      <c r="AG15" s="18">
        <v>7.703787905384922E-2</v>
      </c>
      <c r="AH15" s="18">
        <v>3.8809041587053221E-2</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J23"/>
  <sheetViews>
    <sheetView showGridLines="0" workbookViewId="0"/>
  </sheetViews>
  <sheetFormatPr defaultRowHeight="14.5" x14ac:dyDescent="0.35"/>
  <cols>
    <col min="1" max="1" width="5" customWidth="1"/>
    <col min="2" max="2" width="25" customWidth="1"/>
    <col min="3" max="10" width="13" customWidth="1"/>
  </cols>
  <sheetData>
    <row r="2" spans="2:10" ht="40" customHeight="1" x14ac:dyDescent="0.35">
      <c r="D2" s="19" t="s">
        <v>464</v>
      </c>
    </row>
    <row r="6" spans="2:10" ht="120" customHeight="1" x14ac:dyDescent="0.35">
      <c r="C6" s="21" t="s">
        <v>465</v>
      </c>
      <c r="D6" s="21" t="s">
        <v>466</v>
      </c>
      <c r="E6" s="21" t="s">
        <v>467</v>
      </c>
      <c r="F6" s="21" t="s">
        <v>468</v>
      </c>
      <c r="G6" s="21" t="s">
        <v>469</v>
      </c>
      <c r="H6" s="21" t="s">
        <v>470</v>
      </c>
      <c r="I6" s="21" t="s">
        <v>471</v>
      </c>
      <c r="J6" s="21" t="s">
        <v>472</v>
      </c>
    </row>
    <row r="7" spans="2:10" x14ac:dyDescent="0.35">
      <c r="B7" s="20" t="s">
        <v>473</v>
      </c>
      <c r="C7" s="18">
        <v>0.1866571022792235</v>
      </c>
      <c r="D7" s="18">
        <v>0.14068774847021831</v>
      </c>
      <c r="E7" s="18">
        <v>0.13387048078600089</v>
      </c>
      <c r="F7" s="18">
        <v>0.1146277310570037</v>
      </c>
      <c r="G7" s="18">
        <v>0.12488205191969461</v>
      </c>
      <c r="H7" s="18">
        <v>0.1092351824763253</v>
      </c>
      <c r="I7" s="18">
        <v>7.4014140716956694E-2</v>
      </c>
      <c r="J7" s="18">
        <v>0.116025562294577</v>
      </c>
    </row>
    <row r="8" spans="2:10" x14ac:dyDescent="0.35">
      <c r="B8" s="20" t="s">
        <v>312</v>
      </c>
      <c r="C8" s="18">
        <v>0.1232936945343284</v>
      </c>
      <c r="D8" s="18">
        <v>0.1432765530342589</v>
      </c>
      <c r="E8" s="18">
        <v>0.15542033950240791</v>
      </c>
      <c r="F8" s="18">
        <v>0.16212341264143371</v>
      </c>
      <c r="G8" s="18">
        <v>0.13455851116009959</v>
      </c>
      <c r="H8" s="18">
        <v>0.1183281904067323</v>
      </c>
      <c r="I8" s="18">
        <v>8.8199977384794626E-2</v>
      </c>
      <c r="J8" s="18">
        <v>7.479932133594476E-2</v>
      </c>
    </row>
    <row r="9" spans="2:10" x14ac:dyDescent="0.35">
      <c r="B9" s="20" t="s">
        <v>313</v>
      </c>
      <c r="C9" s="18">
        <v>0.1228336632272721</v>
      </c>
      <c r="D9" s="18">
        <v>0.1762640427575794</v>
      </c>
      <c r="E9" s="18">
        <v>0.13405450599997329</v>
      </c>
      <c r="F9" s="18">
        <v>0.14029102556940379</v>
      </c>
      <c r="G9" s="18">
        <v>0.12422946224396279</v>
      </c>
      <c r="H9" s="18">
        <v>9.0844565740226105E-2</v>
      </c>
      <c r="I9" s="18">
        <v>0.1218530594102761</v>
      </c>
      <c r="J9" s="18">
        <v>8.9629675051306562E-2</v>
      </c>
    </row>
    <row r="10" spans="2:10" x14ac:dyDescent="0.35">
      <c r="B10" s="20" t="s">
        <v>314</v>
      </c>
      <c r="C10" s="18">
        <v>0.1290063725070737</v>
      </c>
      <c r="D10" s="18">
        <v>0.1383801973859351</v>
      </c>
      <c r="E10" s="18">
        <v>0.14348642279021731</v>
      </c>
      <c r="F10" s="18">
        <v>0.14724685570291091</v>
      </c>
      <c r="G10" s="18">
        <v>0.1039197865506982</v>
      </c>
      <c r="H10" s="18">
        <v>0.10702704435825371</v>
      </c>
      <c r="I10" s="18">
        <v>0.12802403279838709</v>
      </c>
      <c r="J10" s="18">
        <v>0.10290928790652409</v>
      </c>
    </row>
    <row r="11" spans="2:10" x14ac:dyDescent="0.35">
      <c r="B11" s="20" t="s">
        <v>315</v>
      </c>
      <c r="C11" s="18">
        <v>0.1119382435086517</v>
      </c>
      <c r="D11" s="18">
        <v>0.12038315228712269</v>
      </c>
      <c r="E11" s="18">
        <v>0.12609459528087841</v>
      </c>
      <c r="F11" s="18">
        <v>8.9965160118958956E-2</v>
      </c>
      <c r="G11" s="18">
        <v>0.13966575434462661</v>
      </c>
      <c r="H11" s="18">
        <v>0.1285144285483901</v>
      </c>
      <c r="I11" s="18">
        <v>0.1654196304248918</v>
      </c>
      <c r="J11" s="18">
        <v>0.1180190354864798</v>
      </c>
    </row>
    <row r="12" spans="2:10" x14ac:dyDescent="0.35">
      <c r="B12" s="20" t="s">
        <v>316</v>
      </c>
      <c r="C12" s="18">
        <v>0.12711459280935131</v>
      </c>
      <c r="D12" s="18">
        <v>7.1199816038270816E-2</v>
      </c>
      <c r="E12" s="18">
        <v>0.1177092177421792</v>
      </c>
      <c r="F12" s="18">
        <v>0.112950014243151</v>
      </c>
      <c r="G12" s="18">
        <v>0.14299177439334579</v>
      </c>
      <c r="H12" s="18">
        <v>0.1282226285614872</v>
      </c>
      <c r="I12" s="18">
        <v>0.1464176960886342</v>
      </c>
      <c r="J12" s="18">
        <v>0.15339426012358051</v>
      </c>
    </row>
    <row r="13" spans="2:10" x14ac:dyDescent="0.35">
      <c r="B13" s="20" t="s">
        <v>317</v>
      </c>
      <c r="C13" s="18">
        <v>0.10107106975718939</v>
      </c>
      <c r="D13" s="18">
        <v>8.181394764962284E-2</v>
      </c>
      <c r="E13" s="18">
        <v>9.4047604523132489E-2</v>
      </c>
      <c r="F13" s="18">
        <v>0.13351925922847191</v>
      </c>
      <c r="G13" s="18">
        <v>0.1255806577631802</v>
      </c>
      <c r="H13" s="18">
        <v>0.14198630926802219</v>
      </c>
      <c r="I13" s="18">
        <v>0.160702836889968</v>
      </c>
      <c r="J13" s="18">
        <v>0.161278314920413</v>
      </c>
    </row>
    <row r="14" spans="2:10" x14ac:dyDescent="0.35">
      <c r="B14" s="20" t="s">
        <v>474</v>
      </c>
      <c r="C14" s="18">
        <v>9.8085261376909913E-2</v>
      </c>
      <c r="D14" s="18">
        <v>0.12799454237699209</v>
      </c>
      <c r="E14" s="18">
        <v>9.5316833375210644E-2</v>
      </c>
      <c r="F14" s="18">
        <v>9.9276541438666113E-2</v>
      </c>
      <c r="G14" s="18">
        <v>0.1041720016243924</v>
      </c>
      <c r="H14" s="18">
        <v>0.17584165064056301</v>
      </c>
      <c r="I14" s="18">
        <v>0.1153686262860915</v>
      </c>
      <c r="J14" s="18">
        <v>0.18394454288117429</v>
      </c>
    </row>
    <row r="15" spans="2:10" x14ac:dyDescent="0.35">
      <c r="B15" s="7" t="s">
        <v>475</v>
      </c>
      <c r="C15" s="16">
        <v>3.1323293247729622</v>
      </c>
      <c r="D15" s="16">
        <v>3.1353224025837489</v>
      </c>
      <c r="E15" s="16">
        <v>3.1784165504726851</v>
      </c>
      <c r="F15" s="16">
        <v>3.3051080880220591</v>
      </c>
      <c r="G15" s="16">
        <v>3.4510866425951821</v>
      </c>
      <c r="H15" s="16">
        <v>3.8590787220550169</v>
      </c>
      <c r="I15" s="16">
        <v>3.8815426020856951</v>
      </c>
      <c r="J15" s="16">
        <v>4.0571156674126492</v>
      </c>
    </row>
    <row r="16" spans="2:10" x14ac:dyDescent="0.35">
      <c r="B16" s="7" t="s">
        <v>476</v>
      </c>
      <c r="C16" s="13">
        <v>2.3213160080558102</v>
      </c>
      <c r="D16" s="13">
        <v>2.2796895748607309</v>
      </c>
      <c r="E16" s="13">
        <v>2.215154002431067</v>
      </c>
      <c r="F16" s="13">
        <v>2.2515037424305149</v>
      </c>
      <c r="G16" s="13">
        <v>2.258685566643218</v>
      </c>
      <c r="H16" s="13">
        <v>2.3564865169499152</v>
      </c>
      <c r="I16" s="13">
        <v>2.1013667364314039</v>
      </c>
      <c r="J16" s="13">
        <v>2.335080422782716</v>
      </c>
    </row>
    <row r="19" spans="2:2" x14ac:dyDescent="0.35">
      <c r="B19" t="s">
        <v>380</v>
      </c>
    </row>
    <row r="20" spans="2:2" x14ac:dyDescent="0.35">
      <c r="B20" t="s">
        <v>11</v>
      </c>
    </row>
    <row r="23" spans="2:2" x14ac:dyDescent="0.35">
      <c r="B23" t="str">
        <f>HYPERLINK("#Contents!A1", "Return to Contents")</f>
        <v>Return to Contents</v>
      </c>
    </row>
  </sheetData>
  <pageMargins left="0.75" right="0.75" top="1" bottom="1" header="0.5" footer="0.5"/>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J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310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311</v>
      </c>
      <c r="C9" s="18">
        <v>0.116025562294577</v>
      </c>
      <c r="D9" s="18">
        <v>0.14657913470371281</v>
      </c>
      <c r="E9" s="18">
        <v>8.4304212973029452E-2</v>
      </c>
      <c r="G9" s="18">
        <v>0.1017032431426597</v>
      </c>
      <c r="H9" s="18">
        <v>0.15416618570087809</v>
      </c>
      <c r="J9" s="18">
        <v>2.5502934941198312E-2</v>
      </c>
      <c r="K9" s="18">
        <v>8.1985856437464602E-2</v>
      </c>
      <c r="L9" s="18">
        <v>0.17759199440780851</v>
      </c>
      <c r="M9" s="18">
        <v>0.14061088265423011</v>
      </c>
      <c r="N9" s="18">
        <v>4.6797558399019439E-2</v>
      </c>
      <c r="O9" s="18">
        <v>0.119254289086465</v>
      </c>
      <c r="P9" s="18">
        <v>0.13185781599543589</v>
      </c>
      <c r="Q9" s="18">
        <v>0.1557990961530365</v>
      </c>
      <c r="R9" s="18">
        <v>5.7813705295488453E-2</v>
      </c>
      <c r="S9" s="18">
        <v>9.5521520246120262E-2</v>
      </c>
      <c r="T9" s="18">
        <v>7.9680623272928894E-2</v>
      </c>
      <c r="U9" s="18">
        <v>0.2</v>
      </c>
      <c r="W9" s="18">
        <v>7.0903795577553483E-2</v>
      </c>
      <c r="X9" s="18">
        <v>0.1557059561717592</v>
      </c>
      <c r="Y9" s="18">
        <v>0.18690579323522491</v>
      </c>
      <c r="Z9" s="18">
        <v>0.15044418224406919</v>
      </c>
      <c r="AA9" s="18">
        <v>0.12795727140200161</v>
      </c>
      <c r="AB9" s="18">
        <v>5.6225478475275023E-2</v>
      </c>
      <c r="AC9" s="18">
        <v>0.1232741646190036</v>
      </c>
      <c r="AD9" s="18">
        <v>0.2166108411134009</v>
      </c>
      <c r="AE9" s="18">
        <v>6.0411967127390741E-2</v>
      </c>
      <c r="AG9" s="18">
        <v>0.1168809452223973</v>
      </c>
      <c r="AH9" s="18">
        <v>0.1097708858050211</v>
      </c>
    </row>
    <row r="10" spans="2:36" ht="19" customHeight="1" x14ac:dyDescent="0.35">
      <c r="B10" s="20" t="s">
        <v>312</v>
      </c>
      <c r="C10" s="18">
        <v>7.479932133594476E-2</v>
      </c>
      <c r="D10" s="18">
        <v>7.923125662616462E-2</v>
      </c>
      <c r="E10" s="18">
        <v>7.115472620929536E-2</v>
      </c>
      <c r="G10" s="18">
        <v>6.6595877568715101E-2</v>
      </c>
      <c r="H10" s="18">
        <v>9.6645256763154483E-2</v>
      </c>
      <c r="J10" s="18">
        <v>5.8913558197513143E-2</v>
      </c>
      <c r="K10" s="18">
        <v>9.2902232588928921E-2</v>
      </c>
      <c r="L10" s="18">
        <v>7.4625525814466354E-2</v>
      </c>
      <c r="M10" s="18">
        <v>8.3146560259880278E-2</v>
      </c>
      <c r="N10" s="18">
        <v>9.3595116798038877E-2</v>
      </c>
      <c r="O10" s="18">
        <v>7.3995767162040912E-2</v>
      </c>
      <c r="P10" s="18">
        <v>4.8015230059402288E-2</v>
      </c>
      <c r="Q10" s="18">
        <v>2.4682587667945462E-2</v>
      </c>
      <c r="R10" s="18">
        <v>9.5796962268928892E-2</v>
      </c>
      <c r="S10" s="18">
        <v>0.18281877568598351</v>
      </c>
      <c r="T10" s="18">
        <v>0.12508827361953839</v>
      </c>
      <c r="U10" s="18">
        <v>0</v>
      </c>
      <c r="W10" s="18">
        <v>8.5879772976316923E-2</v>
      </c>
      <c r="X10" s="18">
        <v>2.307142673241451E-2</v>
      </c>
      <c r="Y10" s="18">
        <v>2.6631211648732681E-2</v>
      </c>
      <c r="Z10" s="18">
        <v>0.11474694418314289</v>
      </c>
      <c r="AA10" s="18">
        <v>0.17524379060443471</v>
      </c>
      <c r="AB10" s="18">
        <v>0.15057819012581411</v>
      </c>
      <c r="AC10" s="18">
        <v>3.8113882918588533E-2</v>
      </c>
      <c r="AD10" s="18">
        <v>0.2166108411134009</v>
      </c>
      <c r="AE10" s="18">
        <v>0.15681030040892749</v>
      </c>
      <c r="AG10" s="18">
        <v>7.2111872985954201E-2</v>
      </c>
      <c r="AH10" s="18">
        <v>0.17570729979302549</v>
      </c>
    </row>
    <row r="11" spans="2:36" ht="19" customHeight="1" x14ac:dyDescent="0.35">
      <c r="B11" s="20" t="s">
        <v>313</v>
      </c>
      <c r="C11" s="18">
        <v>8.9629675051306562E-2</v>
      </c>
      <c r="D11" s="18">
        <v>6.7266775994915665E-2</v>
      </c>
      <c r="E11" s="18">
        <v>0.10766494348660401</v>
      </c>
      <c r="G11" s="18">
        <v>9.2569400160445889E-2</v>
      </c>
      <c r="H11" s="18">
        <v>8.1801128073932486E-2</v>
      </c>
      <c r="J11" s="18">
        <v>0.16520821424805029</v>
      </c>
      <c r="K11" s="18">
        <v>0.105219973295765</v>
      </c>
      <c r="L11" s="18">
        <v>0.12193010296757111</v>
      </c>
      <c r="M11" s="18">
        <v>4.2388949145591E-2</v>
      </c>
      <c r="N11" s="18">
        <v>4.6797558399019439E-2</v>
      </c>
      <c r="O11" s="18">
        <v>2.4665255720680311E-2</v>
      </c>
      <c r="P11" s="18">
        <v>8.2668699420390221E-2</v>
      </c>
      <c r="Q11" s="18">
        <v>0.10054471031954761</v>
      </c>
      <c r="R11" s="18">
        <v>6.9915782560756978E-2</v>
      </c>
      <c r="S11" s="18">
        <v>0.1412262141676161</v>
      </c>
      <c r="T11" s="18">
        <v>0.10077593536192821</v>
      </c>
      <c r="U11" s="18">
        <v>0</v>
      </c>
      <c r="W11" s="18">
        <v>9.3700332407358797E-2</v>
      </c>
      <c r="X11" s="18">
        <v>4.5293550881926888E-2</v>
      </c>
      <c r="Y11" s="18">
        <v>5.3219221268869583E-2</v>
      </c>
      <c r="Z11" s="18">
        <v>0.14370940697752541</v>
      </c>
      <c r="AA11" s="18">
        <v>9.2694811024767482E-2</v>
      </c>
      <c r="AB11" s="18">
        <v>0.13731081170933321</v>
      </c>
      <c r="AC11" s="18">
        <v>0.23664017786827499</v>
      </c>
      <c r="AD11" s="18">
        <v>0</v>
      </c>
      <c r="AE11" s="18">
        <v>6.0411967127390741E-2</v>
      </c>
      <c r="AG11" s="18">
        <v>8.9850420582198928E-2</v>
      </c>
      <c r="AH11" s="18">
        <v>4.1321756702035008E-2</v>
      </c>
    </row>
    <row r="12" spans="2:36" ht="19" customHeight="1" x14ac:dyDescent="0.35">
      <c r="B12" s="20" t="s">
        <v>314</v>
      </c>
      <c r="C12" s="18">
        <v>0.10290928790652409</v>
      </c>
      <c r="D12" s="18">
        <v>0.12061689738206451</v>
      </c>
      <c r="E12" s="18">
        <v>7.9837186610682398E-2</v>
      </c>
      <c r="G12" s="18">
        <v>9.2375864006652597E-2</v>
      </c>
      <c r="H12" s="18">
        <v>0.13096000719873799</v>
      </c>
      <c r="J12" s="18">
        <v>0.22074400502222241</v>
      </c>
      <c r="K12" s="18">
        <v>0.18016007700467629</v>
      </c>
      <c r="L12" s="18">
        <v>8.9629750811039077E-2</v>
      </c>
      <c r="M12" s="18">
        <v>0.1202320770970855</v>
      </c>
      <c r="N12" s="18">
        <v>0.17051514020937039</v>
      </c>
      <c r="O12" s="18">
        <v>0.1006986146538956</v>
      </c>
      <c r="P12" s="18">
        <v>9.85280959541317E-2</v>
      </c>
      <c r="Q12" s="18">
        <v>7.7899548076518249E-2</v>
      </c>
      <c r="R12" s="18">
        <v>1.6639532771251232E-2</v>
      </c>
      <c r="S12" s="18">
        <v>0</v>
      </c>
      <c r="T12" s="18">
        <v>7.1771316639814328E-2</v>
      </c>
      <c r="U12" s="18">
        <v>0</v>
      </c>
      <c r="W12" s="18">
        <v>8.0714002052130945E-2</v>
      </c>
      <c r="X12" s="18">
        <v>0.13751829395499759</v>
      </c>
      <c r="Y12" s="18">
        <v>5.4366953553876572E-2</v>
      </c>
      <c r="Z12" s="18">
        <v>0.14950446704870299</v>
      </c>
      <c r="AA12" s="18">
        <v>0.13957379387007179</v>
      </c>
      <c r="AB12" s="18">
        <v>0.13308454308500159</v>
      </c>
      <c r="AC12" s="18">
        <v>7.9745291807812035E-2</v>
      </c>
      <c r="AD12" s="18">
        <v>0</v>
      </c>
      <c r="AE12" s="18">
        <v>0.43099984181854051</v>
      </c>
      <c r="AG12" s="18">
        <v>9.7574083781680657E-2</v>
      </c>
      <c r="AH12" s="18">
        <v>0.29480368624127151</v>
      </c>
    </row>
    <row r="13" spans="2:36" ht="19" customHeight="1" x14ac:dyDescent="0.35">
      <c r="B13" s="20" t="s">
        <v>315</v>
      </c>
      <c r="C13" s="18">
        <v>0.1180190354864798</v>
      </c>
      <c r="D13" s="18">
        <v>0.11045189092504321</v>
      </c>
      <c r="E13" s="18">
        <v>0.12829745980496959</v>
      </c>
      <c r="G13" s="18">
        <v>0.12568232382348191</v>
      </c>
      <c r="H13" s="18">
        <v>9.7611544812990031E-2</v>
      </c>
      <c r="J13" s="18">
        <v>5.9632660067947853E-2</v>
      </c>
      <c r="K13" s="18">
        <v>5.5136540636662533E-2</v>
      </c>
      <c r="L13" s="18">
        <v>0.15383754160050239</v>
      </c>
      <c r="M13" s="18">
        <v>9.9853271539940849E-2</v>
      </c>
      <c r="N13" s="18">
        <v>0</v>
      </c>
      <c r="O13" s="18">
        <v>0.22134565186704419</v>
      </c>
      <c r="P13" s="18">
        <v>8.3572441948946932E-2</v>
      </c>
      <c r="Q13" s="18">
        <v>0.1089206740661736</v>
      </c>
      <c r="R13" s="18">
        <v>0.1185103231622011</v>
      </c>
      <c r="S13" s="18">
        <v>0.18646934714122951</v>
      </c>
      <c r="T13" s="18">
        <v>0.17547363828297849</v>
      </c>
      <c r="U13" s="18">
        <v>0.11102014983619091</v>
      </c>
      <c r="W13" s="18">
        <v>0.1022993015301211</v>
      </c>
      <c r="X13" s="18">
        <v>0.1047871994104439</v>
      </c>
      <c r="Y13" s="18">
        <v>0.1943345177055712</v>
      </c>
      <c r="Z13" s="18">
        <v>0.12020016915481779</v>
      </c>
      <c r="AA13" s="18">
        <v>0.1086082343615571</v>
      </c>
      <c r="AB13" s="18">
        <v>5.2255413466353692E-2</v>
      </c>
      <c r="AC13" s="18">
        <v>3.9289980298575292E-2</v>
      </c>
      <c r="AD13" s="18">
        <v>0.31320022490407451</v>
      </c>
      <c r="AE13" s="18">
        <v>8.8856005084228792E-2</v>
      </c>
      <c r="AG13" s="18">
        <v>0.1156228995417799</v>
      </c>
      <c r="AH13" s="18">
        <v>0.15974888554683689</v>
      </c>
    </row>
    <row r="14" spans="2:36" ht="19" customHeight="1" x14ac:dyDescent="0.35">
      <c r="B14" s="20" t="s">
        <v>316</v>
      </c>
      <c r="C14" s="18">
        <v>0.15339426012358051</v>
      </c>
      <c r="D14" s="18">
        <v>0.16816921873191529</v>
      </c>
      <c r="E14" s="18">
        <v>0.1396602311171225</v>
      </c>
      <c r="G14" s="18">
        <v>0.15653789566953111</v>
      </c>
      <c r="H14" s="18">
        <v>0.14502269555970099</v>
      </c>
      <c r="J14" s="18">
        <v>0.20330971929067079</v>
      </c>
      <c r="K14" s="18">
        <v>0.11027308127332509</v>
      </c>
      <c r="L14" s="18">
        <v>9.8587986725246921E-2</v>
      </c>
      <c r="M14" s="18">
        <v>0.1147300870270655</v>
      </c>
      <c r="N14" s="18">
        <v>0.10518686716794109</v>
      </c>
      <c r="O14" s="18">
        <v>8.0105348450151895E-2</v>
      </c>
      <c r="P14" s="18">
        <v>0.20659760373976049</v>
      </c>
      <c r="Q14" s="18">
        <v>0.20131248641624561</v>
      </c>
      <c r="R14" s="18">
        <v>0.27730290768954591</v>
      </c>
      <c r="S14" s="18">
        <v>0.23217404106272541</v>
      </c>
      <c r="T14" s="18">
        <v>9.3157268616188504E-2</v>
      </c>
      <c r="U14" s="18">
        <v>0.17795970032761821</v>
      </c>
      <c r="W14" s="18">
        <v>0.1923517911410616</v>
      </c>
      <c r="X14" s="18">
        <v>0.12494596572430761</v>
      </c>
      <c r="Y14" s="18">
        <v>0.13670584225136309</v>
      </c>
      <c r="Z14" s="18">
        <v>0.1039419867340764</v>
      </c>
      <c r="AA14" s="18">
        <v>0.10918669798026399</v>
      </c>
      <c r="AB14" s="18">
        <v>0.20830890640464569</v>
      </c>
      <c r="AC14" s="18">
        <v>0.1545705278956527</v>
      </c>
      <c r="AD14" s="18">
        <v>0</v>
      </c>
      <c r="AE14" s="18">
        <v>5.6738404456244632E-2</v>
      </c>
      <c r="AG14" s="18">
        <v>0.15780649926172199</v>
      </c>
      <c r="AH14" s="18">
        <v>3.8809041587053221E-2</v>
      </c>
    </row>
    <row r="15" spans="2:36" ht="19" customHeight="1" x14ac:dyDescent="0.35">
      <c r="B15" s="20" t="s">
        <v>317</v>
      </c>
      <c r="C15" s="18">
        <v>0.161278314920413</v>
      </c>
      <c r="D15" s="18">
        <v>0.16052160609217481</v>
      </c>
      <c r="E15" s="18">
        <v>0.1647731265801759</v>
      </c>
      <c r="G15" s="18">
        <v>0.15781938766881029</v>
      </c>
      <c r="H15" s="18">
        <v>0.17048950762557691</v>
      </c>
      <c r="J15" s="18">
        <v>0.15133240130028891</v>
      </c>
      <c r="K15" s="18">
        <v>0.17451568883149479</v>
      </c>
      <c r="L15" s="18">
        <v>0.12794310458146729</v>
      </c>
      <c r="M15" s="18">
        <v>0.1942045530098617</v>
      </c>
      <c r="N15" s="18">
        <v>0.14812151878470359</v>
      </c>
      <c r="O15" s="18">
        <v>0.1108801854589432</v>
      </c>
      <c r="P15" s="18">
        <v>0.1994277907276194</v>
      </c>
      <c r="Q15" s="18">
        <v>0.1028067996565197</v>
      </c>
      <c r="R15" s="18">
        <v>0.19008064865771659</v>
      </c>
      <c r="S15" s="18">
        <v>0.1119732753717009</v>
      </c>
      <c r="T15" s="18">
        <v>0.1886565051553466</v>
      </c>
      <c r="U15" s="18">
        <v>0.31102014983619092</v>
      </c>
      <c r="W15" s="18">
        <v>0.13689060431914499</v>
      </c>
      <c r="X15" s="18">
        <v>0.27399042919243832</v>
      </c>
      <c r="Y15" s="18">
        <v>0.15260286967069159</v>
      </c>
      <c r="Z15" s="18">
        <v>7.6172579667821733E-2</v>
      </c>
      <c r="AA15" s="18">
        <v>0.16268076169481749</v>
      </c>
      <c r="AB15" s="18">
        <v>0.20601117825830159</v>
      </c>
      <c r="AC15" s="18">
        <v>0.21653362337746671</v>
      </c>
      <c r="AD15" s="18">
        <v>0</v>
      </c>
      <c r="AE15" s="18">
        <v>8.8856005084228792E-2</v>
      </c>
      <c r="AG15" s="18">
        <v>0.16530085781656259</v>
      </c>
      <c r="AH15" s="18">
        <v>6.0777465098310758E-2</v>
      </c>
    </row>
    <row r="16" spans="2:36" ht="19" customHeight="1" x14ac:dyDescent="0.35">
      <c r="B16" s="20" t="s">
        <v>318</v>
      </c>
      <c r="C16" s="18">
        <v>0.18394454288117429</v>
      </c>
      <c r="D16" s="18">
        <v>0.1471632195440091</v>
      </c>
      <c r="E16" s="18">
        <v>0.22430811321812091</v>
      </c>
      <c r="G16" s="18">
        <v>0.20671600795970349</v>
      </c>
      <c r="H16" s="18">
        <v>0.1233036742650289</v>
      </c>
      <c r="J16" s="18">
        <v>0.1153565069321083</v>
      </c>
      <c r="K16" s="18">
        <v>0.1998065499316827</v>
      </c>
      <c r="L16" s="18">
        <v>0.1558539930918981</v>
      </c>
      <c r="M16" s="18">
        <v>0.20483361926634491</v>
      </c>
      <c r="N16" s="18">
        <v>0.38898624024190692</v>
      </c>
      <c r="O16" s="18">
        <v>0.26905488760077861</v>
      </c>
      <c r="P16" s="18">
        <v>0.14933232215431311</v>
      </c>
      <c r="Q16" s="18">
        <v>0.22803409764401281</v>
      </c>
      <c r="R16" s="18">
        <v>0.1739401375941107</v>
      </c>
      <c r="S16" s="18">
        <v>4.9816826324624391E-2</v>
      </c>
      <c r="T16" s="18">
        <v>0.16539643905127671</v>
      </c>
      <c r="U16" s="18">
        <v>0.2</v>
      </c>
      <c r="W16" s="18">
        <v>0.23726039999631221</v>
      </c>
      <c r="X16" s="18">
        <v>0.134687177931712</v>
      </c>
      <c r="Y16" s="18">
        <v>0.19523359066567039</v>
      </c>
      <c r="Z16" s="18">
        <v>0.14128026398984381</v>
      </c>
      <c r="AA16" s="18">
        <v>8.4054639062085934E-2</v>
      </c>
      <c r="AB16" s="18">
        <v>5.6225478475275023E-2</v>
      </c>
      <c r="AC16" s="18">
        <v>0.1118323512146262</v>
      </c>
      <c r="AD16" s="18">
        <v>0.25357809286912381</v>
      </c>
      <c r="AE16" s="18">
        <v>5.6915508893047952E-2</v>
      </c>
      <c r="AG16" s="18">
        <v>0.1848524208077045</v>
      </c>
      <c r="AH16" s="18">
        <v>0.1190609792264461</v>
      </c>
    </row>
    <row r="17" spans="2:34" ht="19" customHeight="1" x14ac:dyDescent="0.35">
      <c r="B17" s="20" t="s">
        <v>319</v>
      </c>
      <c r="C17" s="18">
        <v>0</v>
      </c>
      <c r="D17" s="18">
        <v>0</v>
      </c>
      <c r="E17" s="18">
        <v>0</v>
      </c>
      <c r="G17" s="18">
        <v>0</v>
      </c>
      <c r="H17" s="18">
        <v>0</v>
      </c>
      <c r="J17" s="18">
        <v>0</v>
      </c>
      <c r="K17" s="18">
        <v>0</v>
      </c>
      <c r="L17" s="18">
        <v>0</v>
      </c>
      <c r="M17" s="18">
        <v>0</v>
      </c>
      <c r="N17" s="18">
        <v>0</v>
      </c>
      <c r="O17" s="18">
        <v>0</v>
      </c>
      <c r="P17" s="18">
        <v>0</v>
      </c>
      <c r="Q17" s="18">
        <v>0</v>
      </c>
      <c r="R17" s="18">
        <v>0</v>
      </c>
      <c r="S17" s="18">
        <v>0</v>
      </c>
      <c r="T17" s="18">
        <v>0</v>
      </c>
      <c r="U17" s="18">
        <v>0</v>
      </c>
      <c r="W17" s="18">
        <v>0</v>
      </c>
      <c r="X17" s="18">
        <v>0</v>
      </c>
      <c r="Y17" s="18">
        <v>0</v>
      </c>
      <c r="Z17" s="18">
        <v>0</v>
      </c>
      <c r="AA17" s="18">
        <v>0</v>
      </c>
      <c r="AB17" s="18">
        <v>0</v>
      </c>
      <c r="AC17" s="18">
        <v>0</v>
      </c>
      <c r="AD17" s="18">
        <v>0</v>
      </c>
      <c r="AE17" s="18">
        <v>0</v>
      </c>
      <c r="AG17" s="18">
        <v>0</v>
      </c>
      <c r="AH17" s="18">
        <v>0</v>
      </c>
    </row>
    <row r="19" spans="2:34" x14ac:dyDescent="0.35">
      <c r="B19" t="s">
        <v>380</v>
      </c>
    </row>
    <row r="20" spans="2:34" x14ac:dyDescent="0.35">
      <c r="B20" t="s">
        <v>11</v>
      </c>
    </row>
    <row r="22" spans="2:34" x14ac:dyDescent="0.35">
      <c r="B22"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J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320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311</v>
      </c>
      <c r="C9" s="18">
        <v>0.1092351824763253</v>
      </c>
      <c r="D9" s="18">
        <v>0.11795058455488371</v>
      </c>
      <c r="E9" s="18">
        <v>0.10144327725883889</v>
      </c>
      <c r="G9" s="18">
        <v>0.1215978475201261</v>
      </c>
      <c r="H9" s="18">
        <v>7.6313157297831336E-2</v>
      </c>
      <c r="J9" s="18">
        <v>0.13898617743641731</v>
      </c>
      <c r="K9" s="18">
        <v>0.16241504314984831</v>
      </c>
      <c r="L9" s="18">
        <v>7.9773393445746341E-2</v>
      </c>
      <c r="M9" s="18">
        <v>5.5428625839990447E-2</v>
      </c>
      <c r="N9" s="18">
        <v>9.2374680563490699E-2</v>
      </c>
      <c r="O9" s="18">
        <v>4.9330511441360622E-2</v>
      </c>
      <c r="P9" s="18">
        <v>0.1130663526378935</v>
      </c>
      <c r="Q9" s="18">
        <v>0.1250026340754371</v>
      </c>
      <c r="R9" s="18">
        <v>0.1083992473090632</v>
      </c>
      <c r="S9" s="18">
        <v>0.18646934714122951</v>
      </c>
      <c r="T9" s="18">
        <v>0.13563332664651409</v>
      </c>
      <c r="U9" s="18">
        <v>0.2</v>
      </c>
      <c r="W9" s="18">
        <v>0.1012150220888158</v>
      </c>
      <c r="X9" s="18">
        <v>8.9297403439002762E-2</v>
      </c>
      <c r="Y9" s="18">
        <v>0.14209484256299931</v>
      </c>
      <c r="Z9" s="18">
        <v>9.7403072100383889E-2</v>
      </c>
      <c r="AA9" s="18">
        <v>9.4125023705790012E-2</v>
      </c>
      <c r="AB9" s="18">
        <v>0.13308454308500159</v>
      </c>
      <c r="AC9" s="18">
        <v>0.14102722408227089</v>
      </c>
      <c r="AD9" s="18">
        <v>0.47018893398252459</v>
      </c>
      <c r="AE9" s="18">
        <v>5.3293711202148659E-2</v>
      </c>
      <c r="AG9" s="18">
        <v>0.107519323979133</v>
      </c>
      <c r="AH9" s="18">
        <v>0.18503280043625031</v>
      </c>
    </row>
    <row r="10" spans="2:36" ht="19" customHeight="1" x14ac:dyDescent="0.35">
      <c r="B10" s="20" t="s">
        <v>312</v>
      </c>
      <c r="C10" s="18">
        <v>0.1183281904067323</v>
      </c>
      <c r="D10" s="18">
        <v>0.1188559647645179</v>
      </c>
      <c r="E10" s="18">
        <v>0.1144237438547448</v>
      </c>
      <c r="G10" s="18">
        <v>0.10858891640301969</v>
      </c>
      <c r="H10" s="18">
        <v>0.1442640725837924</v>
      </c>
      <c r="J10" s="18">
        <v>0.12920522468441151</v>
      </c>
      <c r="K10" s="18">
        <v>0.12393039668005271</v>
      </c>
      <c r="L10" s="18">
        <v>0.14907971949534729</v>
      </c>
      <c r="M10" s="18">
        <v>0.10314683043357351</v>
      </c>
      <c r="N10" s="18">
        <v>0.1519844255669606</v>
      </c>
      <c r="O10" s="18">
        <v>0.10884419070047489</v>
      </c>
      <c r="P10" s="18">
        <v>9.9994915956837363E-2</v>
      </c>
      <c r="Q10" s="18">
        <v>0.1048442250814358</v>
      </c>
      <c r="R10" s="18">
        <v>0.1092668756650392</v>
      </c>
      <c r="S10" s="18">
        <v>6.2156449047076491E-2</v>
      </c>
      <c r="T10" s="18">
        <v>0.13299758025265301</v>
      </c>
      <c r="U10" s="18">
        <v>8.8979850163809091E-2</v>
      </c>
      <c r="W10" s="18">
        <v>0.12864960124175831</v>
      </c>
      <c r="X10" s="18">
        <v>0.124661810136506</v>
      </c>
      <c r="Y10" s="18">
        <v>0.13663644205171849</v>
      </c>
      <c r="Z10" s="18">
        <v>0.1139712604135122</v>
      </c>
      <c r="AA10" s="18">
        <v>6.3057170778145197E-2</v>
      </c>
      <c r="AB10" s="18">
        <v>0</v>
      </c>
      <c r="AC10" s="18">
        <v>0.1177405754570631</v>
      </c>
      <c r="AD10" s="18">
        <v>0.1269981222303096</v>
      </c>
      <c r="AE10" s="18">
        <v>5.6915508893047952E-2</v>
      </c>
      <c r="AG10" s="18">
        <v>0.12021560274141189</v>
      </c>
      <c r="AH10" s="18">
        <v>7.9061648133075618E-2</v>
      </c>
    </row>
    <row r="11" spans="2:36" ht="19" customHeight="1" x14ac:dyDescent="0.35">
      <c r="B11" s="20" t="s">
        <v>313</v>
      </c>
      <c r="C11" s="18">
        <v>9.0844565740226105E-2</v>
      </c>
      <c r="D11" s="18">
        <v>9.242277809629057E-2</v>
      </c>
      <c r="E11" s="18">
        <v>9.0606429919356843E-2</v>
      </c>
      <c r="G11" s="18">
        <v>8.7990591433738261E-2</v>
      </c>
      <c r="H11" s="18">
        <v>9.8444756608786682E-2</v>
      </c>
      <c r="J11" s="18">
        <v>4.4069629675265329E-2</v>
      </c>
      <c r="K11" s="18">
        <v>0.1129228906863672</v>
      </c>
      <c r="L11" s="18">
        <v>4.107871190150935E-2</v>
      </c>
      <c r="M11" s="18">
        <v>9.9853271539940849E-2</v>
      </c>
      <c r="N11" s="18">
        <v>4.6797558399019439E-2</v>
      </c>
      <c r="O11" s="18">
        <v>0.17469438181593661</v>
      </c>
      <c r="P11" s="18">
        <v>0.1226077644693907</v>
      </c>
      <c r="Q11" s="18">
        <v>0</v>
      </c>
      <c r="R11" s="18">
        <v>7.781088954249174E-2</v>
      </c>
      <c r="S11" s="18">
        <v>0.15767796929319669</v>
      </c>
      <c r="T11" s="18">
        <v>0.1912922515492077</v>
      </c>
      <c r="U11" s="18">
        <v>0</v>
      </c>
      <c r="W11" s="18">
        <v>8.0884991871322059E-2</v>
      </c>
      <c r="X11" s="18">
        <v>0.1201307555759685</v>
      </c>
      <c r="Y11" s="18">
        <v>9.889648359963478E-2</v>
      </c>
      <c r="Z11" s="18">
        <v>3.9496309128328078E-2</v>
      </c>
      <c r="AA11" s="18">
        <v>0.1455920813564858</v>
      </c>
      <c r="AB11" s="18">
        <v>5.2255413466353692E-2</v>
      </c>
      <c r="AC11" s="18">
        <v>3.7995283649251067E-2</v>
      </c>
      <c r="AD11" s="18">
        <v>0.2166108411134009</v>
      </c>
      <c r="AE11" s="18">
        <v>0.2001437919053658</v>
      </c>
      <c r="AG11" s="18">
        <v>8.7829118496299485E-2</v>
      </c>
      <c r="AH11" s="18">
        <v>0.20534738730895849</v>
      </c>
    </row>
    <row r="12" spans="2:36" ht="19" customHeight="1" x14ac:dyDescent="0.35">
      <c r="B12" s="20" t="s">
        <v>314</v>
      </c>
      <c r="C12" s="18">
        <v>0.10702704435825371</v>
      </c>
      <c r="D12" s="18">
        <v>9.9826209473459521E-2</v>
      </c>
      <c r="E12" s="18">
        <v>0.1167207874560206</v>
      </c>
      <c r="G12" s="18">
        <v>0.10115273457798531</v>
      </c>
      <c r="H12" s="18">
        <v>0.12267044922339231</v>
      </c>
      <c r="J12" s="18">
        <v>0.1425466593182278</v>
      </c>
      <c r="K12" s="18">
        <v>5.5136540636662533E-2</v>
      </c>
      <c r="L12" s="18">
        <v>0.1390665201682976</v>
      </c>
      <c r="M12" s="18">
        <v>0.1183985598042549</v>
      </c>
      <c r="N12" s="18">
        <v>8.9732210015781952E-2</v>
      </c>
      <c r="O12" s="18">
        <v>5.5440092729471577E-2</v>
      </c>
      <c r="P12" s="18">
        <v>0.12747596283598009</v>
      </c>
      <c r="Q12" s="18">
        <v>2.4682587667945462E-2</v>
      </c>
      <c r="R12" s="18">
        <v>0.14269019488962059</v>
      </c>
      <c r="S12" s="18">
        <v>4.9816826324624391E-2</v>
      </c>
      <c r="T12" s="18">
        <v>0.1037023216431642</v>
      </c>
      <c r="U12" s="18">
        <v>0.22204029967238181</v>
      </c>
      <c r="W12" s="18">
        <v>9.4735470411730763E-2</v>
      </c>
      <c r="X12" s="18">
        <v>8.1824851546983782E-2</v>
      </c>
      <c r="Y12" s="18">
        <v>0.1989609761410899</v>
      </c>
      <c r="Z12" s="18">
        <v>5.0727841796480558E-2</v>
      </c>
      <c r="AA12" s="18">
        <v>0.1241880157038117</v>
      </c>
      <c r="AB12" s="18">
        <v>0.10150035132559421</v>
      </c>
      <c r="AC12" s="18">
        <v>0.1178699408957259</v>
      </c>
      <c r="AD12" s="18">
        <v>0</v>
      </c>
      <c r="AE12" s="18">
        <v>0.1455944095404734</v>
      </c>
      <c r="AG12" s="18">
        <v>0.10786765947873821</v>
      </c>
      <c r="AH12" s="18">
        <v>9.9586506685363979E-2</v>
      </c>
    </row>
    <row r="13" spans="2:36" ht="19" customHeight="1" x14ac:dyDescent="0.35">
      <c r="B13" s="20" t="s">
        <v>315</v>
      </c>
      <c r="C13" s="18">
        <v>0.1285144285483901</v>
      </c>
      <c r="D13" s="18">
        <v>0.12048989855926021</v>
      </c>
      <c r="E13" s="18">
        <v>0.13499372911093269</v>
      </c>
      <c r="G13" s="18">
        <v>0.1402872814148183</v>
      </c>
      <c r="H13" s="18">
        <v>9.7163085038067754E-2</v>
      </c>
      <c r="J13" s="18">
        <v>0.16333494981116101</v>
      </c>
      <c r="K13" s="18">
        <v>0.14239438505240989</v>
      </c>
      <c r="L13" s="18">
        <v>0.13087767001727449</v>
      </c>
      <c r="M13" s="18">
        <v>0.1145279077655366</v>
      </c>
      <c r="N13" s="18">
        <v>0.1833273268138208</v>
      </c>
      <c r="O13" s="18">
        <v>0.1047706041708322</v>
      </c>
      <c r="P13" s="18">
        <v>0.1026382319448904</v>
      </c>
      <c r="Q13" s="18">
        <v>0.18704488605474789</v>
      </c>
      <c r="R13" s="18">
        <v>0.10941112934711821</v>
      </c>
      <c r="S13" s="18">
        <v>6.2156449047076491E-2</v>
      </c>
      <c r="T13" s="18">
        <v>0.104170175438438</v>
      </c>
      <c r="U13" s="18">
        <v>0.2</v>
      </c>
      <c r="W13" s="18">
        <v>0.1443999319973937</v>
      </c>
      <c r="X13" s="18">
        <v>0.1214370853475349</v>
      </c>
      <c r="Y13" s="18">
        <v>0.1139633437631573</v>
      </c>
      <c r="Z13" s="18">
        <v>8.0092292037274679E-2</v>
      </c>
      <c r="AA13" s="18">
        <v>0.1754934041810674</v>
      </c>
      <c r="AB13" s="18">
        <v>0.15057819012581411</v>
      </c>
      <c r="AC13" s="18">
        <v>7.7403863217163818E-2</v>
      </c>
      <c r="AD13" s="18">
        <v>0</v>
      </c>
      <c r="AE13" s="18">
        <v>0.1208239342547815</v>
      </c>
      <c r="AG13" s="18">
        <v>0.12851907093161899</v>
      </c>
      <c r="AH13" s="18">
        <v>8.2643513404070015E-2</v>
      </c>
    </row>
    <row r="14" spans="2:36" ht="19" customHeight="1" x14ac:dyDescent="0.35">
      <c r="B14" s="20" t="s">
        <v>316</v>
      </c>
      <c r="C14" s="18">
        <v>0.1282226285614872</v>
      </c>
      <c r="D14" s="18">
        <v>0.1469744884282756</v>
      </c>
      <c r="E14" s="18">
        <v>0.10294310338462551</v>
      </c>
      <c r="G14" s="18">
        <v>0.12925997125304381</v>
      </c>
      <c r="H14" s="18">
        <v>0.12546016415036271</v>
      </c>
      <c r="J14" s="18">
        <v>0.15098539341379061</v>
      </c>
      <c r="K14" s="18">
        <v>0.12574249088554301</v>
      </c>
      <c r="L14" s="18">
        <v>0.1582494719068519</v>
      </c>
      <c r="M14" s="18">
        <v>0.1073945796642149</v>
      </c>
      <c r="N14" s="18">
        <v>0.20608487049085569</v>
      </c>
      <c r="O14" s="18">
        <v>0.19732364277814851</v>
      </c>
      <c r="P14" s="18">
        <v>0.15963440583134489</v>
      </c>
      <c r="Q14" s="18">
        <v>2.2420498330973381E-2</v>
      </c>
      <c r="R14" s="18">
        <v>7.6132063804615707E-2</v>
      </c>
      <c r="S14" s="18">
        <v>9.1409387842991727E-2</v>
      </c>
      <c r="T14" s="18">
        <v>3.9840311636464447E-2</v>
      </c>
      <c r="U14" s="18">
        <v>0.11102014983619091</v>
      </c>
      <c r="W14" s="18">
        <v>0.11230347383300519</v>
      </c>
      <c r="X14" s="18">
        <v>0.16809423618811559</v>
      </c>
      <c r="Y14" s="18">
        <v>6.1694114788012691E-2</v>
      </c>
      <c r="Z14" s="18">
        <v>0.28815556521822799</v>
      </c>
      <c r="AA14" s="18">
        <v>9.8541089231511378E-2</v>
      </c>
      <c r="AB14" s="18">
        <v>0.1069756541380721</v>
      </c>
      <c r="AC14" s="18">
        <v>3.5688519852694708E-2</v>
      </c>
      <c r="AD14" s="18">
        <v>0</v>
      </c>
      <c r="AE14" s="18">
        <v>0.30607827262054699</v>
      </c>
      <c r="AG14" s="18">
        <v>0.12645043406223261</v>
      </c>
      <c r="AH14" s="18">
        <v>0.2093573924903851</v>
      </c>
    </row>
    <row r="15" spans="2:36" ht="19" customHeight="1" x14ac:dyDescent="0.35">
      <c r="B15" s="20" t="s">
        <v>317</v>
      </c>
      <c r="C15" s="18">
        <v>0.14198630926802219</v>
      </c>
      <c r="D15" s="18">
        <v>0.1186093160574701</v>
      </c>
      <c r="E15" s="18">
        <v>0.1700652615599744</v>
      </c>
      <c r="G15" s="18">
        <v>0.1432337526426665</v>
      </c>
      <c r="H15" s="18">
        <v>0.13866434252029611</v>
      </c>
      <c r="J15" s="18">
        <v>0.11907927314392749</v>
      </c>
      <c r="K15" s="18">
        <v>0.10774652728454499</v>
      </c>
      <c r="L15" s="18">
        <v>8.3150515785078108E-2</v>
      </c>
      <c r="M15" s="18">
        <v>0.1145279077655366</v>
      </c>
      <c r="N15" s="18">
        <v>0.1829013697510512</v>
      </c>
      <c r="O15" s="18">
        <v>0.15002912609525629</v>
      </c>
      <c r="P15" s="18">
        <v>0.17062299452879301</v>
      </c>
      <c r="Q15" s="18">
        <v>0.15828584940206461</v>
      </c>
      <c r="R15" s="18">
        <v>0.16453294079945521</v>
      </c>
      <c r="S15" s="18">
        <v>0.27834029593210369</v>
      </c>
      <c r="T15" s="18">
        <v>0.23142840910809501</v>
      </c>
      <c r="U15" s="18">
        <v>8.8979850163809091E-2</v>
      </c>
      <c r="W15" s="18">
        <v>0.16979697681212819</v>
      </c>
      <c r="X15" s="18">
        <v>9.3247720711083781E-2</v>
      </c>
      <c r="Y15" s="18">
        <v>7.549210856285038E-2</v>
      </c>
      <c r="Z15" s="18">
        <v>0.20672004464315061</v>
      </c>
      <c r="AA15" s="18">
        <v>0.16861557972225441</v>
      </c>
      <c r="AB15" s="18">
        <v>9.982801446301702E-2</v>
      </c>
      <c r="AC15" s="18">
        <v>0.26101687629634512</v>
      </c>
      <c r="AD15" s="18">
        <v>0</v>
      </c>
      <c r="AE15" s="18">
        <v>0</v>
      </c>
      <c r="AG15" s="18">
        <v>0.1453972434594871</v>
      </c>
      <c r="AH15" s="18">
        <v>0</v>
      </c>
    </row>
    <row r="16" spans="2:36" ht="19" customHeight="1" x14ac:dyDescent="0.35">
      <c r="B16" s="20" t="s">
        <v>318</v>
      </c>
      <c r="C16" s="18">
        <v>0.17584165064056301</v>
      </c>
      <c r="D16" s="18">
        <v>0.18487076006584241</v>
      </c>
      <c r="E16" s="18">
        <v>0.16880366745550629</v>
      </c>
      <c r="G16" s="18">
        <v>0.16788890475460219</v>
      </c>
      <c r="H16" s="18">
        <v>0.19701997257747059</v>
      </c>
      <c r="J16" s="18">
        <v>0.1117926925167991</v>
      </c>
      <c r="K16" s="18">
        <v>0.16971172562457129</v>
      </c>
      <c r="L16" s="18">
        <v>0.21872399727989461</v>
      </c>
      <c r="M16" s="18">
        <v>0.2867223171869519</v>
      </c>
      <c r="N16" s="18">
        <v>4.6797558399019439E-2</v>
      </c>
      <c r="O16" s="18">
        <v>0.1595674502685191</v>
      </c>
      <c r="P16" s="18">
        <v>0.1039593717948701</v>
      </c>
      <c r="Q16" s="18">
        <v>0.37771931938739528</v>
      </c>
      <c r="R16" s="18">
        <v>0.21175665864259591</v>
      </c>
      <c r="S16" s="18">
        <v>0.1119732753717009</v>
      </c>
      <c r="T16" s="18">
        <v>6.0935623725463767E-2</v>
      </c>
      <c r="U16" s="18">
        <v>8.8979850163809091E-2</v>
      </c>
      <c r="W16" s="18">
        <v>0.1680145317438459</v>
      </c>
      <c r="X16" s="18">
        <v>0.20130613705480471</v>
      </c>
      <c r="Y16" s="18">
        <v>0.17226168853053719</v>
      </c>
      <c r="Z16" s="18">
        <v>0.12343361466264199</v>
      </c>
      <c r="AA16" s="18">
        <v>0.13038763532093431</v>
      </c>
      <c r="AB16" s="18">
        <v>0.35577783339614721</v>
      </c>
      <c r="AC16" s="18">
        <v>0.21125771654948541</v>
      </c>
      <c r="AD16" s="18">
        <v>0.18620210267376491</v>
      </c>
      <c r="AE16" s="18">
        <v>0.11715037158363539</v>
      </c>
      <c r="AG16" s="18">
        <v>0.17620154685107881</v>
      </c>
      <c r="AH16" s="18">
        <v>0.13897075154189659</v>
      </c>
    </row>
    <row r="17" spans="2:34" ht="19" customHeight="1" x14ac:dyDescent="0.35">
      <c r="B17" s="20" t="s">
        <v>319</v>
      </c>
      <c r="C17" s="18">
        <v>0</v>
      </c>
      <c r="D17" s="18">
        <v>0</v>
      </c>
      <c r="E17" s="18">
        <v>0</v>
      </c>
      <c r="G17" s="18">
        <v>0</v>
      </c>
      <c r="H17" s="18">
        <v>0</v>
      </c>
      <c r="J17" s="18">
        <v>0</v>
      </c>
      <c r="K17" s="18">
        <v>0</v>
      </c>
      <c r="L17" s="18">
        <v>0</v>
      </c>
      <c r="M17" s="18">
        <v>0</v>
      </c>
      <c r="N17" s="18">
        <v>0</v>
      </c>
      <c r="O17" s="18">
        <v>0</v>
      </c>
      <c r="P17" s="18">
        <v>0</v>
      </c>
      <c r="Q17" s="18">
        <v>0</v>
      </c>
      <c r="R17" s="18">
        <v>0</v>
      </c>
      <c r="S17" s="18">
        <v>0</v>
      </c>
      <c r="T17" s="18">
        <v>0</v>
      </c>
      <c r="U17" s="18">
        <v>0</v>
      </c>
      <c r="W17" s="18">
        <v>0</v>
      </c>
      <c r="X17" s="18">
        <v>0</v>
      </c>
      <c r="Y17" s="18">
        <v>0</v>
      </c>
      <c r="Z17" s="18">
        <v>0</v>
      </c>
      <c r="AA17" s="18">
        <v>0</v>
      </c>
      <c r="AB17" s="18">
        <v>0</v>
      </c>
      <c r="AC17" s="18">
        <v>0</v>
      </c>
      <c r="AD17" s="18">
        <v>0</v>
      </c>
      <c r="AE17" s="18">
        <v>0</v>
      </c>
      <c r="AG17" s="18">
        <v>0</v>
      </c>
      <c r="AH17" s="18">
        <v>0</v>
      </c>
    </row>
    <row r="19" spans="2:34" x14ac:dyDescent="0.35">
      <c r="B19" t="s">
        <v>380</v>
      </c>
    </row>
    <row r="20" spans="2:34" x14ac:dyDescent="0.35">
      <c r="B20" t="s">
        <v>11</v>
      </c>
    </row>
    <row r="22" spans="2:34" x14ac:dyDescent="0.35">
      <c r="B22"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J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321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311</v>
      </c>
      <c r="C9" s="18">
        <v>0.12488205191969461</v>
      </c>
      <c r="D9" s="18">
        <v>0.13868291132891331</v>
      </c>
      <c r="E9" s="18">
        <v>0.11174983431766471</v>
      </c>
      <c r="G9" s="18">
        <v>0.1203460793553799</v>
      </c>
      <c r="H9" s="18">
        <v>0.13696143791310619</v>
      </c>
      <c r="J9" s="18">
        <v>0.10351624275124501</v>
      </c>
      <c r="K9" s="18">
        <v>0.2145570050263714</v>
      </c>
      <c r="L9" s="18">
        <v>0.1743828606654575</v>
      </c>
      <c r="M9" s="18">
        <v>0.13086114335356869</v>
      </c>
      <c r="N9" s="18">
        <v>0.19449312012095341</v>
      </c>
      <c r="O9" s="18">
        <v>0.17405113518415191</v>
      </c>
      <c r="P9" s="18">
        <v>3.5974609210967637E-2</v>
      </c>
      <c r="Q9" s="18">
        <v>5.5479049745544871E-2</v>
      </c>
      <c r="R9" s="18">
        <v>0.18235227760093711</v>
      </c>
      <c r="S9" s="18">
        <v>9.1409387842991727E-2</v>
      </c>
      <c r="T9" s="18">
        <v>3.1931005003349867E-2</v>
      </c>
      <c r="U9" s="18">
        <v>0</v>
      </c>
      <c r="W9" s="18">
        <v>0.1040110882106981</v>
      </c>
      <c r="X9" s="18">
        <v>0.12738147592694379</v>
      </c>
      <c r="Y9" s="18">
        <v>7.9250433188608832E-2</v>
      </c>
      <c r="Z9" s="18">
        <v>0.15936597478053441</v>
      </c>
      <c r="AA9" s="18">
        <v>8.4979343498599869E-2</v>
      </c>
      <c r="AB9" s="18">
        <v>0.25358377925496489</v>
      </c>
      <c r="AC9" s="18">
        <v>0.15226376409909639</v>
      </c>
      <c r="AD9" s="18">
        <v>0.18620210267376491</v>
      </c>
      <c r="AE9" s="18">
        <v>0.43829520218058587</v>
      </c>
      <c r="AG9" s="18">
        <v>0.11481660147704401</v>
      </c>
      <c r="AH9" s="18">
        <v>0.35863366250224349</v>
      </c>
    </row>
    <row r="10" spans="2:36" ht="19" customHeight="1" x14ac:dyDescent="0.35">
      <c r="B10" s="20" t="s">
        <v>312</v>
      </c>
      <c r="C10" s="18">
        <v>0.13455851116009959</v>
      </c>
      <c r="D10" s="18">
        <v>0.1206918285140262</v>
      </c>
      <c r="E10" s="18">
        <v>0.14756915544247989</v>
      </c>
      <c r="G10" s="18">
        <v>0.12902731800401271</v>
      </c>
      <c r="H10" s="18">
        <v>0.14928818956735521</v>
      </c>
      <c r="J10" s="18">
        <v>0.1820876915371962</v>
      </c>
      <c r="K10" s="18">
        <v>0.2132174303264798</v>
      </c>
      <c r="L10" s="18">
        <v>0.16262887066023471</v>
      </c>
      <c r="M10" s="18">
        <v>0.1793313590226317</v>
      </c>
      <c r="N10" s="18">
        <v>4.2934651616762513E-2</v>
      </c>
      <c r="O10" s="18">
        <v>2.4665255720680311E-2</v>
      </c>
      <c r="P10" s="18">
        <v>0.1154379514572495</v>
      </c>
      <c r="Q10" s="18">
        <v>3.079646207759941E-2</v>
      </c>
      <c r="R10" s="18">
        <v>0.12789622378120069</v>
      </c>
      <c r="S10" s="18">
        <v>0.2198344183402732</v>
      </c>
      <c r="T10" s="18">
        <v>0.18338294491609311</v>
      </c>
      <c r="U10" s="18">
        <v>0.11102014983619091</v>
      </c>
      <c r="W10" s="18">
        <v>0.10793694716298349</v>
      </c>
      <c r="X10" s="18">
        <v>0.12769363047873999</v>
      </c>
      <c r="Y10" s="18">
        <v>0.14029970358210059</v>
      </c>
      <c r="Z10" s="18">
        <v>0.1054433099750106</v>
      </c>
      <c r="AA10" s="18">
        <v>0.32109955453887978</v>
      </c>
      <c r="AB10" s="18">
        <v>0.31550312858563329</v>
      </c>
      <c r="AC10" s="18">
        <v>0.14441773342517689</v>
      </c>
      <c r="AD10" s="18">
        <v>0.130764855489164</v>
      </c>
      <c r="AE10" s="18">
        <v>0.1492679722116195</v>
      </c>
      <c r="AG10" s="18">
        <v>0.13505311178129911</v>
      </c>
      <c r="AH10" s="18">
        <v>0.14342097850238081</v>
      </c>
    </row>
    <row r="11" spans="2:36" ht="19" customHeight="1" x14ac:dyDescent="0.35">
      <c r="B11" s="20" t="s">
        <v>313</v>
      </c>
      <c r="C11" s="18">
        <v>0.12422946224396279</v>
      </c>
      <c r="D11" s="18">
        <v>0.12385790988803221</v>
      </c>
      <c r="E11" s="18">
        <v>0.12668879899704399</v>
      </c>
      <c r="G11" s="18">
        <v>0.1190893770811076</v>
      </c>
      <c r="H11" s="18">
        <v>0.137917612214181</v>
      </c>
      <c r="J11" s="18">
        <v>6.9572564616463634E-2</v>
      </c>
      <c r="K11" s="18">
        <v>5.2860916394052347E-2</v>
      </c>
      <c r="L11" s="18">
        <v>0.14582842842187921</v>
      </c>
      <c r="M11" s="18">
        <v>0.18870400113137001</v>
      </c>
      <c r="N11" s="18">
        <v>0.13610381135203181</v>
      </c>
      <c r="O11" s="18">
        <v>0.10884419070047489</v>
      </c>
      <c r="P11" s="18">
        <v>0.1540548403681766</v>
      </c>
      <c r="Q11" s="18">
        <v>0.19927506099132949</v>
      </c>
      <c r="R11" s="18">
        <v>0.14923994798338991</v>
      </c>
      <c r="S11" s="18">
        <v>0</v>
      </c>
      <c r="T11" s="18">
        <v>9.8430828855441993E-2</v>
      </c>
      <c r="U11" s="18">
        <v>0</v>
      </c>
      <c r="W11" s="18">
        <v>8.0859961267913255E-2</v>
      </c>
      <c r="X11" s="18">
        <v>0.16553792061429179</v>
      </c>
      <c r="Y11" s="18">
        <v>0.16145929939342571</v>
      </c>
      <c r="Z11" s="18">
        <v>0.15411352991193519</v>
      </c>
      <c r="AA11" s="18">
        <v>0.14619034491737551</v>
      </c>
      <c r="AB11" s="18">
        <v>5.6225478475275023E-2</v>
      </c>
      <c r="AC11" s="18">
        <v>0.29267745473939821</v>
      </c>
      <c r="AD11" s="18">
        <v>0</v>
      </c>
      <c r="AE11" s="18">
        <v>8.8856005084228792E-2</v>
      </c>
      <c r="AG11" s="18">
        <v>0.12689702692189189</v>
      </c>
      <c r="AH11" s="18">
        <v>6.0777465098310758E-2</v>
      </c>
    </row>
    <row r="12" spans="2:36" ht="19" customHeight="1" x14ac:dyDescent="0.35">
      <c r="B12" s="20" t="s">
        <v>314</v>
      </c>
      <c r="C12" s="18">
        <v>0.1039197865506982</v>
      </c>
      <c r="D12" s="18">
        <v>8.5745973549975735E-2</v>
      </c>
      <c r="E12" s="18">
        <v>0.1220550342071524</v>
      </c>
      <c r="G12" s="18">
        <v>0.1130253058601858</v>
      </c>
      <c r="H12" s="18">
        <v>7.9671605846284854E-2</v>
      </c>
      <c r="J12" s="18">
        <v>7.819935480201487E-2</v>
      </c>
      <c r="K12" s="18">
        <v>8.1985856437464602E-2</v>
      </c>
      <c r="L12" s="18">
        <v>0.13821010393799751</v>
      </c>
      <c r="M12" s="18">
        <v>9.9853271539940849E-2</v>
      </c>
      <c r="N12" s="18">
        <v>0.10518686716794109</v>
      </c>
      <c r="O12" s="18">
        <v>7.3995767162040912E-2</v>
      </c>
      <c r="P12" s="18">
        <v>0.1039593717948701</v>
      </c>
      <c r="Q12" s="18">
        <v>0.15194731108035461</v>
      </c>
      <c r="R12" s="18">
        <v>8.234834504847445E-2</v>
      </c>
      <c r="S12" s="18">
        <v>0.1078611429685724</v>
      </c>
      <c r="T12" s="18">
        <v>0.10153442904457689</v>
      </c>
      <c r="U12" s="18">
        <v>8.8979850163809091E-2</v>
      </c>
      <c r="W12" s="18">
        <v>0.1069461536829469</v>
      </c>
      <c r="X12" s="18">
        <v>0.1215965858151048</v>
      </c>
      <c r="Y12" s="18">
        <v>0.13969142588648989</v>
      </c>
      <c r="Z12" s="18">
        <v>5.5275789128702582E-2</v>
      </c>
      <c r="AA12" s="18">
        <v>5.8275129255334422E-2</v>
      </c>
      <c r="AB12" s="18">
        <v>5.6225478475275023E-2</v>
      </c>
      <c r="AC12" s="18">
        <v>3.7995283649251067E-2</v>
      </c>
      <c r="AD12" s="18">
        <v>0.2166108411134009</v>
      </c>
      <c r="AE12" s="18">
        <v>0</v>
      </c>
      <c r="AG12" s="18">
        <v>0.1034630336601165</v>
      </c>
      <c r="AH12" s="18">
        <v>6.8449129102986159E-2</v>
      </c>
    </row>
    <row r="13" spans="2:36" ht="19" customHeight="1" x14ac:dyDescent="0.35">
      <c r="B13" s="20" t="s">
        <v>315</v>
      </c>
      <c r="C13" s="18">
        <v>0.13966575434462661</v>
      </c>
      <c r="D13" s="18">
        <v>0.16201341294724059</v>
      </c>
      <c r="E13" s="18">
        <v>0.1120920830877687</v>
      </c>
      <c r="G13" s="18">
        <v>0.13421715475524451</v>
      </c>
      <c r="H13" s="18">
        <v>0.15417548442577281</v>
      </c>
      <c r="J13" s="18">
        <v>0.2526521343901057</v>
      </c>
      <c r="K13" s="18">
        <v>0.169243700853212</v>
      </c>
      <c r="L13" s="18">
        <v>9.2426860901909824E-2</v>
      </c>
      <c r="M13" s="18">
        <v>0.1145279077655366</v>
      </c>
      <c r="N13" s="18">
        <v>0.1519844255669606</v>
      </c>
      <c r="O13" s="18">
        <v>0.15410111561219281</v>
      </c>
      <c r="P13" s="18">
        <v>0.13068392947979249</v>
      </c>
      <c r="Q13" s="18">
        <v>0.12748938732446519</v>
      </c>
      <c r="R13" s="18">
        <v>0.2057071133236924</v>
      </c>
      <c r="S13" s="18">
        <v>0</v>
      </c>
      <c r="T13" s="18">
        <v>6.8844930358578346E-2</v>
      </c>
      <c r="U13" s="18">
        <v>0.2</v>
      </c>
      <c r="W13" s="18">
        <v>0.17371133043440121</v>
      </c>
      <c r="X13" s="18">
        <v>0.12460870091929679</v>
      </c>
      <c r="Y13" s="18">
        <v>0.10883383834943559</v>
      </c>
      <c r="Z13" s="18">
        <v>0.1602906263242784</v>
      </c>
      <c r="AA13" s="18">
        <v>0</v>
      </c>
      <c r="AB13" s="18">
        <v>5.075017566279711E-2</v>
      </c>
      <c r="AC13" s="18">
        <v>0.16655274635830711</v>
      </c>
      <c r="AD13" s="18">
        <v>0</v>
      </c>
      <c r="AE13" s="18">
        <v>0.21354870486517219</v>
      </c>
      <c r="AG13" s="18">
        <v>0.14026546698332509</v>
      </c>
      <c r="AH13" s="18">
        <v>0.1460672122770926</v>
      </c>
    </row>
    <row r="14" spans="2:36" ht="19" customHeight="1" x14ac:dyDescent="0.35">
      <c r="B14" s="20" t="s">
        <v>316</v>
      </c>
      <c r="C14" s="18">
        <v>0.14299177439334579</v>
      </c>
      <c r="D14" s="18">
        <v>0.14908451765309269</v>
      </c>
      <c r="E14" s="18">
        <v>0.13864426141760081</v>
      </c>
      <c r="G14" s="18">
        <v>0.14425252184914489</v>
      </c>
      <c r="H14" s="18">
        <v>0.13963437861043931</v>
      </c>
      <c r="J14" s="18">
        <v>0.13579646610306459</v>
      </c>
      <c r="K14" s="18">
        <v>8.2704810954993796E-2</v>
      </c>
      <c r="L14" s="18">
        <v>0.1350461562451464</v>
      </c>
      <c r="M14" s="18">
        <v>0.14427791723989131</v>
      </c>
      <c r="N14" s="18">
        <v>0.123717581810351</v>
      </c>
      <c r="O14" s="18">
        <v>0.12536387037457589</v>
      </c>
      <c r="P14" s="18">
        <v>0.1706229945287929</v>
      </c>
      <c r="Q14" s="18">
        <v>0.1865995824828153</v>
      </c>
      <c r="R14" s="18">
        <v>0.12789622378120069</v>
      </c>
      <c r="S14" s="18">
        <v>4.5704693921495863E-2</v>
      </c>
      <c r="T14" s="18">
        <v>0.18338294491609311</v>
      </c>
      <c r="U14" s="18">
        <v>0.31102014983619092</v>
      </c>
      <c r="W14" s="18">
        <v>0.1576620518169875</v>
      </c>
      <c r="X14" s="18">
        <v>0.1050643891807931</v>
      </c>
      <c r="Y14" s="18">
        <v>0.13954465663807769</v>
      </c>
      <c r="Z14" s="18">
        <v>0.15306482482499009</v>
      </c>
      <c r="AA14" s="18">
        <v>0.17216944320615629</v>
      </c>
      <c r="AB14" s="18">
        <v>0.15923106760442579</v>
      </c>
      <c r="AC14" s="18">
        <v>0.1668030374301952</v>
      </c>
      <c r="AD14" s="18">
        <v>0.12281323737995981</v>
      </c>
      <c r="AE14" s="18">
        <v>5.3293711202148659E-2</v>
      </c>
      <c r="AG14" s="18">
        <v>0.14589847740583661</v>
      </c>
      <c r="AH14" s="18">
        <v>7.5261914631229151E-2</v>
      </c>
    </row>
    <row r="15" spans="2:36" ht="19" customHeight="1" x14ac:dyDescent="0.35">
      <c r="B15" s="20" t="s">
        <v>317</v>
      </c>
      <c r="C15" s="18">
        <v>0.1255806577631802</v>
      </c>
      <c r="D15" s="18">
        <v>0.11770011813021029</v>
      </c>
      <c r="E15" s="18">
        <v>0.13316428118536161</v>
      </c>
      <c r="G15" s="18">
        <v>0.1213020467720549</v>
      </c>
      <c r="H15" s="18">
        <v>0.13697468472093899</v>
      </c>
      <c r="J15" s="18">
        <v>2.5502934941198312E-2</v>
      </c>
      <c r="K15" s="18">
        <v>0.15786200968909461</v>
      </c>
      <c r="L15" s="18">
        <v>7.6851193352908242E-2</v>
      </c>
      <c r="M15" s="18">
        <v>0.1202320770970855</v>
      </c>
      <c r="N15" s="18">
        <v>0.19878198396598001</v>
      </c>
      <c r="O15" s="18">
        <v>0.2464256266385666</v>
      </c>
      <c r="P15" s="18">
        <v>0.1066026877829232</v>
      </c>
      <c r="Q15" s="18">
        <v>0.16213763447474649</v>
      </c>
      <c r="R15" s="18">
        <v>0.1017040544659945</v>
      </c>
      <c r="S15" s="18">
        <v>0.20749479561782111</v>
      </c>
      <c r="T15" s="18">
        <v>0.13563332664651409</v>
      </c>
      <c r="U15" s="18">
        <v>8.8979850163809091E-2</v>
      </c>
      <c r="W15" s="18">
        <v>0.14415123468043819</v>
      </c>
      <c r="X15" s="18">
        <v>0.13990509819161179</v>
      </c>
      <c r="Y15" s="18">
        <v>0.12811152323525299</v>
      </c>
      <c r="Z15" s="18">
        <v>4.8103329636042073E-2</v>
      </c>
      <c r="AA15" s="18">
        <v>0.14544930959540819</v>
      </c>
      <c r="AB15" s="18">
        <v>0.1084808919416287</v>
      </c>
      <c r="AC15" s="18">
        <v>3.9289980298575292E-2</v>
      </c>
      <c r="AD15" s="18">
        <v>0.34360896334371038</v>
      </c>
      <c r="AE15" s="18">
        <v>0</v>
      </c>
      <c r="AG15" s="18">
        <v>0.12682223408546789</v>
      </c>
      <c r="AH15" s="18">
        <v>0.1085805962987039</v>
      </c>
    </row>
    <row r="16" spans="2:36" ht="19" customHeight="1" x14ac:dyDescent="0.35">
      <c r="B16" s="20" t="s">
        <v>318</v>
      </c>
      <c r="C16" s="18">
        <v>0.1041720016243924</v>
      </c>
      <c r="D16" s="18">
        <v>0.102223327988509</v>
      </c>
      <c r="E16" s="18">
        <v>0.108036551344928</v>
      </c>
      <c r="G16" s="18">
        <v>0.11874019632286981</v>
      </c>
      <c r="H16" s="18">
        <v>6.5376606701921691E-2</v>
      </c>
      <c r="J16" s="18">
        <v>0.1526726108587117</v>
      </c>
      <c r="K16" s="18">
        <v>2.756827031833127E-2</v>
      </c>
      <c r="L16" s="18">
        <v>7.4625525814466354E-2</v>
      </c>
      <c r="M16" s="18">
        <v>2.2212322849975191E-2</v>
      </c>
      <c r="N16" s="18">
        <v>4.6797558399019439E-2</v>
      </c>
      <c r="O16" s="18">
        <v>9.2553038607316368E-2</v>
      </c>
      <c r="P16" s="18">
        <v>0.18266361537722761</v>
      </c>
      <c r="Q16" s="18">
        <v>8.6275511823144288E-2</v>
      </c>
      <c r="R16" s="18">
        <v>2.285581401510996E-2</v>
      </c>
      <c r="S16" s="18">
        <v>0.32769556130884558</v>
      </c>
      <c r="T16" s="18">
        <v>0.19685959025935271</v>
      </c>
      <c r="U16" s="18">
        <v>0.2</v>
      </c>
      <c r="W16" s="18">
        <v>0.12472123274363139</v>
      </c>
      <c r="X16" s="18">
        <v>8.8212198873217851E-2</v>
      </c>
      <c r="Y16" s="18">
        <v>0.10280911972660881</v>
      </c>
      <c r="Z16" s="18">
        <v>0.16434261541850681</v>
      </c>
      <c r="AA16" s="18">
        <v>7.1836874988245925E-2</v>
      </c>
      <c r="AB16" s="18">
        <v>0</v>
      </c>
      <c r="AC16" s="18">
        <v>0</v>
      </c>
      <c r="AD16" s="18">
        <v>0</v>
      </c>
      <c r="AE16" s="18">
        <v>5.6738404456244632E-2</v>
      </c>
      <c r="AG16" s="18">
        <v>0.10678404768501901</v>
      </c>
      <c r="AH16" s="18">
        <v>3.8809041587053221E-2</v>
      </c>
    </row>
    <row r="17" spans="2:34" ht="19" customHeight="1" x14ac:dyDescent="0.35">
      <c r="B17" s="20" t="s">
        <v>319</v>
      </c>
      <c r="C17" s="18">
        <v>0</v>
      </c>
      <c r="D17" s="18">
        <v>0</v>
      </c>
      <c r="E17" s="18">
        <v>0</v>
      </c>
      <c r="G17" s="18">
        <v>0</v>
      </c>
      <c r="H17" s="18">
        <v>0</v>
      </c>
      <c r="J17" s="18">
        <v>0</v>
      </c>
      <c r="K17" s="18">
        <v>0</v>
      </c>
      <c r="L17" s="18">
        <v>0</v>
      </c>
      <c r="M17" s="18">
        <v>0</v>
      </c>
      <c r="N17" s="18">
        <v>0</v>
      </c>
      <c r="O17" s="18">
        <v>0</v>
      </c>
      <c r="P17" s="18">
        <v>0</v>
      </c>
      <c r="Q17" s="18">
        <v>0</v>
      </c>
      <c r="R17" s="18">
        <v>0</v>
      </c>
      <c r="S17" s="18">
        <v>0</v>
      </c>
      <c r="T17" s="18">
        <v>0</v>
      </c>
      <c r="U17" s="18">
        <v>0</v>
      </c>
      <c r="W17" s="18">
        <v>0</v>
      </c>
      <c r="X17" s="18">
        <v>0</v>
      </c>
      <c r="Y17" s="18">
        <v>0</v>
      </c>
      <c r="Z17" s="18">
        <v>0</v>
      </c>
      <c r="AA17" s="18">
        <v>0</v>
      </c>
      <c r="AB17" s="18">
        <v>0</v>
      </c>
      <c r="AC17" s="18">
        <v>0</v>
      </c>
      <c r="AD17" s="18">
        <v>0</v>
      </c>
      <c r="AE17" s="18">
        <v>0</v>
      </c>
      <c r="AG17" s="18">
        <v>0</v>
      </c>
      <c r="AH17" s="18">
        <v>0</v>
      </c>
    </row>
    <row r="19" spans="2:34" x14ac:dyDescent="0.35">
      <c r="B19" t="s">
        <v>380</v>
      </c>
    </row>
    <row r="20" spans="2:34" x14ac:dyDescent="0.35">
      <c r="B20" t="s">
        <v>11</v>
      </c>
    </row>
    <row r="22" spans="2:34" x14ac:dyDescent="0.35">
      <c r="B22"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J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322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311</v>
      </c>
      <c r="C9" s="18">
        <v>0.14068774847021831</v>
      </c>
      <c r="D9" s="18">
        <v>0.11879097477980551</v>
      </c>
      <c r="E9" s="18">
        <v>0.1590525303897207</v>
      </c>
      <c r="G9" s="18">
        <v>0.1484225081346682</v>
      </c>
      <c r="H9" s="18">
        <v>0.12008992821702701</v>
      </c>
      <c r="J9" s="18">
        <v>0.16414210449111721</v>
      </c>
      <c r="K9" s="18">
        <v>0.19070226798570869</v>
      </c>
      <c r="L9" s="18">
        <v>0.16311540757440751</v>
      </c>
      <c r="M9" s="18">
        <v>0.18686904564701109</v>
      </c>
      <c r="N9" s="18">
        <v>8.5443346170755385E-2</v>
      </c>
      <c r="O9" s="18">
        <v>9.6625028124252943E-2</v>
      </c>
      <c r="P9" s="18">
        <v>0.13332724546784561</v>
      </c>
      <c r="Q9" s="18">
        <v>0.1311165084850911</v>
      </c>
      <c r="R9" s="18">
        <v>7.781088954249174E-2</v>
      </c>
      <c r="S9" s="18">
        <v>0.1119732753717009</v>
      </c>
      <c r="T9" s="18">
        <v>0.16276069265741561</v>
      </c>
      <c r="U9" s="18">
        <v>8.8979850163809091E-2</v>
      </c>
      <c r="W9" s="18">
        <v>0.15853552363311621</v>
      </c>
      <c r="X9" s="18">
        <v>8.6820651276919472E-2</v>
      </c>
      <c r="Y9" s="18">
        <v>0.12973775609077709</v>
      </c>
      <c r="Z9" s="18">
        <v>0.2211752033560932</v>
      </c>
      <c r="AA9" s="18">
        <v>0.14576394760645939</v>
      </c>
      <c r="AB9" s="18">
        <v>0.16470637041690381</v>
      </c>
      <c r="AC9" s="18">
        <v>3.5688519852694708E-2</v>
      </c>
      <c r="AD9" s="18">
        <v>0</v>
      </c>
      <c r="AE9" s="18">
        <v>0.1134768089124893</v>
      </c>
      <c r="AG9" s="18">
        <v>0.1412927084424048</v>
      </c>
      <c r="AH9" s="18">
        <v>7.7618083174106442E-2</v>
      </c>
    </row>
    <row r="10" spans="2:36" ht="19" customHeight="1" x14ac:dyDescent="0.35">
      <c r="B10" s="20" t="s">
        <v>312</v>
      </c>
      <c r="C10" s="18">
        <v>0.1432765530342589</v>
      </c>
      <c r="D10" s="18">
        <v>0.14585772185904741</v>
      </c>
      <c r="E10" s="18">
        <v>0.14279961172191141</v>
      </c>
      <c r="G10" s="18">
        <v>0.13746927074997031</v>
      </c>
      <c r="H10" s="18">
        <v>0.15874146233210021</v>
      </c>
      <c r="J10" s="18">
        <v>0.14067339488133851</v>
      </c>
      <c r="K10" s="18">
        <v>0.16469066739245841</v>
      </c>
      <c r="L10" s="18">
        <v>8.9016603037825437E-2</v>
      </c>
      <c r="M10" s="18">
        <v>0.1330695745299561</v>
      </c>
      <c r="N10" s="18">
        <v>0.2923771007640189</v>
      </c>
      <c r="O10" s="18">
        <v>0.11698976674705409</v>
      </c>
      <c r="P10" s="18">
        <v>0.14230715300680419</v>
      </c>
      <c r="Q10" s="18">
        <v>0.25271668531195818</v>
      </c>
      <c r="R10" s="18">
        <v>0.14772667210324869</v>
      </c>
      <c r="S10" s="18">
        <v>4.5704693921495863E-2</v>
      </c>
      <c r="T10" s="18">
        <v>0.13299758025265301</v>
      </c>
      <c r="U10" s="18">
        <v>0.2</v>
      </c>
      <c r="W10" s="18">
        <v>0.16592044146291021</v>
      </c>
      <c r="X10" s="18">
        <v>0.14615197777426869</v>
      </c>
      <c r="Y10" s="18">
        <v>0.14289471142788099</v>
      </c>
      <c r="Z10" s="18">
        <v>0.1169266195512943</v>
      </c>
      <c r="AA10" s="18">
        <v>0</v>
      </c>
      <c r="AB10" s="18">
        <v>5.6225478475275023E-2</v>
      </c>
      <c r="AC10" s="18">
        <v>0.1570305557556384</v>
      </c>
      <c r="AD10" s="18">
        <v>0</v>
      </c>
      <c r="AE10" s="18">
        <v>0.30607827262054699</v>
      </c>
      <c r="AG10" s="18">
        <v>0.14205492186654589</v>
      </c>
      <c r="AH10" s="18">
        <v>0.2093573924903851</v>
      </c>
    </row>
    <row r="11" spans="2:36" ht="19" customHeight="1" x14ac:dyDescent="0.35">
      <c r="B11" s="20" t="s">
        <v>313</v>
      </c>
      <c r="C11" s="18">
        <v>0.1762640427575794</v>
      </c>
      <c r="D11" s="18">
        <v>0.18508759715122641</v>
      </c>
      <c r="E11" s="18">
        <v>0.166294711556841</v>
      </c>
      <c r="G11" s="18">
        <v>0.17591247826294609</v>
      </c>
      <c r="H11" s="18">
        <v>0.17720026606405681</v>
      </c>
      <c r="J11" s="18">
        <v>0.1787086006783766</v>
      </c>
      <c r="K11" s="18">
        <v>0.22438024148987459</v>
      </c>
      <c r="L11" s="18">
        <v>0.15739609739069871</v>
      </c>
      <c r="M11" s="18">
        <v>0.17382936895261161</v>
      </c>
      <c r="N11" s="18">
        <v>0.27527605031454189</v>
      </c>
      <c r="O11" s="18">
        <v>0.1767303765744048</v>
      </c>
      <c r="P11" s="18">
        <v>0.13200506932977221</v>
      </c>
      <c r="Q11" s="18">
        <v>0.24026184646332069</v>
      </c>
      <c r="R11" s="18">
        <v>0.1855431931517339</v>
      </c>
      <c r="S11" s="18">
        <v>0.124312898094153</v>
      </c>
      <c r="T11" s="18">
        <v>0.17283789188911741</v>
      </c>
      <c r="U11" s="18">
        <v>0.11102014983619091</v>
      </c>
      <c r="W11" s="18">
        <v>0.2034193805871333</v>
      </c>
      <c r="X11" s="18">
        <v>0.14952628903510959</v>
      </c>
      <c r="Y11" s="18">
        <v>0.16463638351572071</v>
      </c>
      <c r="Z11" s="18">
        <v>7.4251480453194629E-2</v>
      </c>
      <c r="AA11" s="18">
        <v>0.26091804240294603</v>
      </c>
      <c r="AB11" s="18">
        <v>0.20450594045474499</v>
      </c>
      <c r="AC11" s="18">
        <v>0.19707656739028681</v>
      </c>
      <c r="AD11" s="18">
        <v>0</v>
      </c>
      <c r="AE11" s="18">
        <v>0.2137775742822223</v>
      </c>
      <c r="AG11" s="18">
        <v>0.1781974235585419</v>
      </c>
      <c r="AH11" s="18">
        <v>0.14622375884919711</v>
      </c>
    </row>
    <row r="12" spans="2:36" ht="19" customHeight="1" x14ac:dyDescent="0.35">
      <c r="B12" s="20" t="s">
        <v>314</v>
      </c>
      <c r="C12" s="18">
        <v>0.1383801973859351</v>
      </c>
      <c r="D12" s="18">
        <v>0.1494966424615197</v>
      </c>
      <c r="E12" s="18">
        <v>0.12842601064106801</v>
      </c>
      <c r="G12" s="18">
        <v>0.14236210846824149</v>
      </c>
      <c r="H12" s="18">
        <v>0.12777628824128409</v>
      </c>
      <c r="J12" s="18">
        <v>8.3262330572256835E-2</v>
      </c>
      <c r="K12" s="18">
        <v>9.7672361074871983E-2</v>
      </c>
      <c r="L12" s="18">
        <v>0.13639463737150459</v>
      </c>
      <c r="M12" s="18">
        <v>0.1903353391626717</v>
      </c>
      <c r="N12" s="18">
        <v>4.6797558399019439E-2</v>
      </c>
      <c r="O12" s="18">
        <v>0.23217046930387639</v>
      </c>
      <c r="P12" s="18">
        <v>0.17708508620215291</v>
      </c>
      <c r="Q12" s="18">
        <v>0.11911342357783911</v>
      </c>
      <c r="R12" s="18">
        <v>0.12520432993804931</v>
      </c>
      <c r="S12" s="18">
        <v>0.1535658368900682</v>
      </c>
      <c r="T12" s="18">
        <v>7.9680623272928894E-2</v>
      </c>
      <c r="U12" s="18">
        <v>8.8979850163809091E-2</v>
      </c>
      <c r="W12" s="18">
        <v>0.125286604725108</v>
      </c>
      <c r="X12" s="18">
        <v>0.1224798097683034</v>
      </c>
      <c r="Y12" s="18">
        <v>0.16286395185549521</v>
      </c>
      <c r="Z12" s="18">
        <v>0.13961189568683</v>
      </c>
      <c r="AA12" s="18">
        <v>7.9970745352844957E-2</v>
      </c>
      <c r="AB12" s="18">
        <v>0.2472969414545185</v>
      </c>
      <c r="AC12" s="18">
        <v>0.2430814159069177</v>
      </c>
      <c r="AD12" s="18">
        <v>0.34737569660256479</v>
      </c>
      <c r="AE12" s="18">
        <v>0</v>
      </c>
      <c r="AG12" s="18">
        <v>0.13827125586673461</v>
      </c>
      <c r="AH12" s="18">
        <v>0.1097708858050211</v>
      </c>
    </row>
    <row r="13" spans="2:36" ht="19" customHeight="1" x14ac:dyDescent="0.35">
      <c r="B13" s="20" t="s">
        <v>315</v>
      </c>
      <c r="C13" s="18">
        <v>0.12038315228712269</v>
      </c>
      <c r="D13" s="18">
        <v>0.1241196753965136</v>
      </c>
      <c r="E13" s="18">
        <v>0.1182564529888723</v>
      </c>
      <c r="G13" s="18">
        <v>0.12939306289186281</v>
      </c>
      <c r="H13" s="18">
        <v>9.6389579482691098E-2</v>
      </c>
      <c r="J13" s="18">
        <v>5.9446613075979683E-2</v>
      </c>
      <c r="K13" s="18">
        <v>6.5333962270597651E-2</v>
      </c>
      <c r="L13" s="18">
        <v>0.1017540592469573</v>
      </c>
      <c r="M13" s="18">
        <v>6.0555702026453648E-2</v>
      </c>
      <c r="N13" s="18">
        <v>4.6797558399019439E-2</v>
      </c>
      <c r="O13" s="18">
        <v>0.15002912609525629</v>
      </c>
      <c r="P13" s="18">
        <v>0.14257729699389091</v>
      </c>
      <c r="Q13" s="18">
        <v>0.12952681274938119</v>
      </c>
      <c r="R13" s="18">
        <v>0.1583148589953553</v>
      </c>
      <c r="S13" s="18">
        <v>0.20338266321469259</v>
      </c>
      <c r="T13" s="18">
        <v>0.20740464328632841</v>
      </c>
      <c r="U13" s="18">
        <v>0.2</v>
      </c>
      <c r="W13" s="18">
        <v>0.101282045987219</v>
      </c>
      <c r="X13" s="18">
        <v>0.21357934659212699</v>
      </c>
      <c r="Y13" s="18">
        <v>5.6402784632648272E-2</v>
      </c>
      <c r="Z13" s="18">
        <v>0.1208875992020006</v>
      </c>
      <c r="AA13" s="18">
        <v>0.21393435574186589</v>
      </c>
      <c r="AB13" s="18">
        <v>0.15057819012581411</v>
      </c>
      <c r="AC13" s="18">
        <v>0</v>
      </c>
      <c r="AD13" s="18">
        <v>0.2166108411134009</v>
      </c>
      <c r="AE13" s="18">
        <v>0.15698740484573079</v>
      </c>
      <c r="AG13" s="18">
        <v>0.1193590908651801</v>
      </c>
      <c r="AH13" s="18">
        <v>0.17582843914333021</v>
      </c>
    </row>
    <row r="14" spans="2:36" ht="19" customHeight="1" x14ac:dyDescent="0.35">
      <c r="B14" s="20" t="s">
        <v>316</v>
      </c>
      <c r="C14" s="18">
        <v>7.1199816038270816E-2</v>
      </c>
      <c r="D14" s="18">
        <v>5.4050620659254422E-2</v>
      </c>
      <c r="E14" s="18">
        <v>9.1254354114323116E-2</v>
      </c>
      <c r="G14" s="18">
        <v>7.0390914148571432E-2</v>
      </c>
      <c r="H14" s="18">
        <v>7.3353938008352715E-2</v>
      </c>
      <c r="J14" s="18">
        <v>5.1005869882396623E-2</v>
      </c>
      <c r="K14" s="18">
        <v>2.756827031833127E-2</v>
      </c>
      <c r="L14" s="18">
        <v>0.1084428232334662</v>
      </c>
      <c r="M14" s="18">
        <v>0.1092280969570454</v>
      </c>
      <c r="N14" s="18">
        <v>0</v>
      </c>
      <c r="O14" s="18">
        <v>4.2577683521464987E-2</v>
      </c>
      <c r="P14" s="18">
        <v>4.3633376899946508E-2</v>
      </c>
      <c r="Q14" s="18">
        <v>4.9365175335890923E-2</v>
      </c>
      <c r="R14" s="18">
        <v>7.4619973991694954E-2</v>
      </c>
      <c r="S14" s="18">
        <v>0.20749479561782111</v>
      </c>
      <c r="T14" s="18">
        <v>7.1771316639814328E-2</v>
      </c>
      <c r="U14" s="18">
        <v>0.2</v>
      </c>
      <c r="W14" s="18">
        <v>8.7418644004773255E-2</v>
      </c>
      <c r="X14" s="18">
        <v>0</v>
      </c>
      <c r="Y14" s="18">
        <v>0.13831422612202951</v>
      </c>
      <c r="Z14" s="18">
        <v>4.8103329636042073E-2</v>
      </c>
      <c r="AA14" s="18">
        <v>0</v>
      </c>
      <c r="AB14" s="18">
        <v>5.075017566279711E-2</v>
      </c>
      <c r="AC14" s="18">
        <v>4.0455311509236737E-2</v>
      </c>
      <c r="AD14" s="18">
        <v>0.18620210267376491</v>
      </c>
      <c r="AE14" s="18">
        <v>0.1492679722116195</v>
      </c>
      <c r="AG14" s="18">
        <v>6.8836530220293748E-2</v>
      </c>
      <c r="AH14" s="18">
        <v>0.16093917505315419</v>
      </c>
    </row>
    <row r="15" spans="2:36" ht="19" customHeight="1" x14ac:dyDescent="0.35">
      <c r="B15" s="20" t="s">
        <v>317</v>
      </c>
      <c r="C15" s="18">
        <v>8.181394764962284E-2</v>
      </c>
      <c r="D15" s="18">
        <v>9.4800521579911076E-2</v>
      </c>
      <c r="E15" s="18">
        <v>6.8867371329423693E-2</v>
      </c>
      <c r="G15" s="18">
        <v>6.6252752861102535E-2</v>
      </c>
      <c r="H15" s="18">
        <v>0.12325372174525839</v>
      </c>
      <c r="J15" s="18">
        <v>0.1763056138965195</v>
      </c>
      <c r="K15" s="18">
        <v>3.4396928021695063E-2</v>
      </c>
      <c r="L15" s="18">
        <v>0.15684616818866989</v>
      </c>
      <c r="M15" s="18">
        <v>7.7640948689965655E-2</v>
      </c>
      <c r="N15" s="18">
        <v>4.6797558399019439E-2</v>
      </c>
      <c r="O15" s="18">
        <v>2.262926096221202E-2</v>
      </c>
      <c r="P15" s="18">
        <v>8.6487475105697056E-2</v>
      </c>
      <c r="Q15" s="18">
        <v>4.7103085998918839E-2</v>
      </c>
      <c r="R15" s="18">
        <v>6.9915782560756978E-2</v>
      </c>
      <c r="S15" s="18">
        <v>6.2156449047076491E-2</v>
      </c>
      <c r="T15" s="18">
        <v>2.9004618722113899E-2</v>
      </c>
      <c r="U15" s="18">
        <v>0</v>
      </c>
      <c r="W15" s="18">
        <v>5.374611474420235E-2</v>
      </c>
      <c r="X15" s="18">
        <v>7.8956033935282388E-2</v>
      </c>
      <c r="Y15" s="18">
        <v>0.1041027339356323</v>
      </c>
      <c r="Z15" s="18">
        <v>9.4326342795985008E-2</v>
      </c>
      <c r="AA15" s="18">
        <v>9.4022730286659903E-2</v>
      </c>
      <c r="AB15" s="18">
        <v>0.12593690340994651</v>
      </c>
      <c r="AC15" s="18">
        <v>0.20879768868949969</v>
      </c>
      <c r="AD15" s="18">
        <v>0.12281323737995981</v>
      </c>
      <c r="AE15" s="18">
        <v>6.0411967127390741E-2</v>
      </c>
      <c r="AG15" s="18">
        <v>8.0551040654644024E-2</v>
      </c>
      <c r="AH15" s="18">
        <v>8.0130798289088215E-2</v>
      </c>
    </row>
    <row r="16" spans="2:36" ht="19" customHeight="1" x14ac:dyDescent="0.35">
      <c r="B16" s="20" t="s">
        <v>318</v>
      </c>
      <c r="C16" s="18">
        <v>0.12799454237699209</v>
      </c>
      <c r="D16" s="18">
        <v>0.12779624611272189</v>
      </c>
      <c r="E16" s="18">
        <v>0.1250489572578399</v>
      </c>
      <c r="G16" s="18">
        <v>0.12979690448263731</v>
      </c>
      <c r="H16" s="18">
        <v>0.1231948159092295</v>
      </c>
      <c r="J16" s="18">
        <v>0.1464554725220151</v>
      </c>
      <c r="K16" s="18">
        <v>0.1952553014464623</v>
      </c>
      <c r="L16" s="18">
        <v>8.7034203956469949E-2</v>
      </c>
      <c r="M16" s="18">
        <v>6.8471924034284509E-2</v>
      </c>
      <c r="N16" s="18">
        <v>0.20651082755362529</v>
      </c>
      <c r="O16" s="18">
        <v>0.1622482886714782</v>
      </c>
      <c r="P16" s="18">
        <v>0.1425772969938908</v>
      </c>
      <c r="Q16" s="18">
        <v>3.079646207759941E-2</v>
      </c>
      <c r="R16" s="18">
        <v>0.16086429971666891</v>
      </c>
      <c r="S16" s="18">
        <v>9.1409387842991727E-2</v>
      </c>
      <c r="T16" s="18">
        <v>0.14354263327962871</v>
      </c>
      <c r="U16" s="18">
        <v>0.11102014983619091</v>
      </c>
      <c r="W16" s="18">
        <v>0.1043912448555377</v>
      </c>
      <c r="X16" s="18">
        <v>0.20248589161798949</v>
      </c>
      <c r="Y16" s="18">
        <v>0.10104745241981621</v>
      </c>
      <c r="Z16" s="18">
        <v>0.18471752931856031</v>
      </c>
      <c r="AA16" s="18">
        <v>0.2053901786092239</v>
      </c>
      <c r="AB16" s="18">
        <v>0</v>
      </c>
      <c r="AC16" s="18">
        <v>0.1178699408957259</v>
      </c>
      <c r="AD16" s="18">
        <v>0.1269981222303096</v>
      </c>
      <c r="AE16" s="18">
        <v>0</v>
      </c>
      <c r="AG16" s="18">
        <v>0.131437028525655</v>
      </c>
      <c r="AH16" s="18">
        <v>4.0131467195717738E-2</v>
      </c>
    </row>
    <row r="17" spans="2:34" ht="19" customHeight="1" x14ac:dyDescent="0.35">
      <c r="B17" s="20" t="s">
        <v>319</v>
      </c>
      <c r="C17" s="18">
        <v>0</v>
      </c>
      <c r="D17" s="18">
        <v>0</v>
      </c>
      <c r="E17" s="18">
        <v>0</v>
      </c>
      <c r="G17" s="18">
        <v>0</v>
      </c>
      <c r="H17" s="18">
        <v>0</v>
      </c>
      <c r="J17" s="18">
        <v>0</v>
      </c>
      <c r="K17" s="18">
        <v>0</v>
      </c>
      <c r="L17" s="18">
        <v>0</v>
      </c>
      <c r="M17" s="18">
        <v>0</v>
      </c>
      <c r="N17" s="18">
        <v>0</v>
      </c>
      <c r="O17" s="18">
        <v>0</v>
      </c>
      <c r="P17" s="18">
        <v>0</v>
      </c>
      <c r="Q17" s="18">
        <v>0</v>
      </c>
      <c r="R17" s="18">
        <v>0</v>
      </c>
      <c r="S17" s="18">
        <v>0</v>
      </c>
      <c r="T17" s="18">
        <v>0</v>
      </c>
      <c r="U17" s="18">
        <v>0</v>
      </c>
      <c r="W17" s="18">
        <v>0</v>
      </c>
      <c r="X17" s="18">
        <v>0</v>
      </c>
      <c r="Y17" s="18">
        <v>0</v>
      </c>
      <c r="Z17" s="18">
        <v>0</v>
      </c>
      <c r="AA17" s="18">
        <v>0</v>
      </c>
      <c r="AB17" s="18">
        <v>0</v>
      </c>
      <c r="AC17" s="18">
        <v>0</v>
      </c>
      <c r="AD17" s="18">
        <v>0</v>
      </c>
      <c r="AE17" s="18">
        <v>0</v>
      </c>
      <c r="AG17" s="18">
        <v>0</v>
      </c>
      <c r="AH17" s="18">
        <v>0</v>
      </c>
    </row>
    <row r="19" spans="2:34" x14ac:dyDescent="0.35">
      <c r="B19" t="s">
        <v>380</v>
      </c>
    </row>
    <row r="20" spans="2:34" x14ac:dyDescent="0.35">
      <c r="B20" t="s">
        <v>11</v>
      </c>
    </row>
    <row r="22" spans="2:34" x14ac:dyDescent="0.35">
      <c r="B22"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J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323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311</v>
      </c>
      <c r="C9" s="18">
        <v>0.1866571022792235</v>
      </c>
      <c r="D9" s="18">
        <v>0.13064842878693481</v>
      </c>
      <c r="E9" s="18">
        <v>0.24823271771505201</v>
      </c>
      <c r="G9" s="18">
        <v>0.19597549325419719</v>
      </c>
      <c r="H9" s="18">
        <v>0.16184204005645739</v>
      </c>
      <c r="J9" s="18">
        <v>0.21621408413044699</v>
      </c>
      <c r="K9" s="18">
        <v>0.13784135159165631</v>
      </c>
      <c r="L9" s="18">
        <v>0.1086017900240825</v>
      </c>
      <c r="M9" s="18">
        <v>0.2164168758598369</v>
      </c>
      <c r="N9" s="18">
        <v>0.30396885113392108</v>
      </c>
      <c r="O9" s="18">
        <v>0.1724298594765257</v>
      </c>
      <c r="P9" s="18">
        <v>0.20659760373976049</v>
      </c>
      <c r="Q9" s="18">
        <v>0.21376489914760941</v>
      </c>
      <c r="R9" s="18">
        <v>0.136661945746373</v>
      </c>
      <c r="S9" s="18">
        <v>0.25319948953931698</v>
      </c>
      <c r="T9" s="18">
        <v>0.32692557819572182</v>
      </c>
      <c r="U9" s="18">
        <v>0.22204029967238181</v>
      </c>
      <c r="W9" s="18">
        <v>0.20922576461747261</v>
      </c>
      <c r="X9" s="18">
        <v>0.22334149087424451</v>
      </c>
      <c r="Y9" s="18">
        <v>0.23355816116608319</v>
      </c>
      <c r="Z9" s="18">
        <v>9.9015885857282604E-2</v>
      </c>
      <c r="AA9" s="18">
        <v>0.1090844045611339</v>
      </c>
      <c r="AB9" s="18">
        <v>0.1030055891291508</v>
      </c>
      <c r="AC9" s="18">
        <v>7.9745291807812035E-2</v>
      </c>
      <c r="AD9" s="18">
        <v>0.1269981222303096</v>
      </c>
      <c r="AE9" s="18">
        <v>0</v>
      </c>
      <c r="AG9" s="18">
        <v>0.19224503923541161</v>
      </c>
      <c r="AH9" s="18">
        <v>4.0131467195717738E-2</v>
      </c>
    </row>
    <row r="10" spans="2:36" ht="19" customHeight="1" x14ac:dyDescent="0.35">
      <c r="B10" s="20" t="s">
        <v>312</v>
      </c>
      <c r="C10" s="18">
        <v>0.1232936945343284</v>
      </c>
      <c r="D10" s="18">
        <v>0.1086200055185705</v>
      </c>
      <c r="E10" s="18">
        <v>0.13789542542482469</v>
      </c>
      <c r="G10" s="18">
        <v>0.14369386814235041</v>
      </c>
      <c r="H10" s="18">
        <v>6.8967622705202222E-2</v>
      </c>
      <c r="J10" s="18">
        <v>8.6822812454067297E-2</v>
      </c>
      <c r="K10" s="18">
        <v>0.11027308127332509</v>
      </c>
      <c r="L10" s="18">
        <v>4.433060694676328E-2</v>
      </c>
      <c r="M10" s="18">
        <v>9.9853271539940849E-2</v>
      </c>
      <c r="N10" s="18">
        <v>5.838930876892167E-2</v>
      </c>
      <c r="O10" s="18">
        <v>0.24665415421950909</v>
      </c>
      <c r="P10" s="18">
        <v>0.21731708473821551</v>
      </c>
      <c r="Q10" s="18">
        <v>7.8124211988574249E-2</v>
      </c>
      <c r="R10" s="18">
        <v>9.2771596575866949E-2</v>
      </c>
      <c r="S10" s="18">
        <v>0.17412972441877739</v>
      </c>
      <c r="T10" s="18">
        <v>0.1406162469983927</v>
      </c>
      <c r="U10" s="18">
        <v>8.8979850163809091E-2</v>
      </c>
      <c r="W10" s="18">
        <v>0.15823131869582821</v>
      </c>
      <c r="X10" s="18">
        <v>7.1872426634353628E-2</v>
      </c>
      <c r="Y10" s="18">
        <v>0.13089556391758209</v>
      </c>
      <c r="Z10" s="18">
        <v>0.12954572299178399</v>
      </c>
      <c r="AA10" s="18">
        <v>0.12552180893625689</v>
      </c>
      <c r="AB10" s="18">
        <v>5.075017566279711E-2</v>
      </c>
      <c r="AC10" s="18">
        <v>8.798355193048181E-2</v>
      </c>
      <c r="AD10" s="18">
        <v>0</v>
      </c>
      <c r="AE10" s="18">
        <v>0</v>
      </c>
      <c r="AG10" s="18">
        <v>0.12780288330724079</v>
      </c>
      <c r="AH10" s="18">
        <v>0</v>
      </c>
    </row>
    <row r="11" spans="2:36" ht="19" customHeight="1" x14ac:dyDescent="0.35">
      <c r="B11" s="20" t="s">
        <v>313</v>
      </c>
      <c r="C11" s="18">
        <v>0.1228336632272721</v>
      </c>
      <c r="D11" s="18">
        <v>0.14252699409918501</v>
      </c>
      <c r="E11" s="18">
        <v>9.7904327044008213E-2</v>
      </c>
      <c r="G11" s="18">
        <v>0.12685179647717509</v>
      </c>
      <c r="H11" s="18">
        <v>0.1121332937231914</v>
      </c>
      <c r="J11" s="18">
        <v>8.7261205683585974E-2</v>
      </c>
      <c r="K11" s="18">
        <v>8.9533468658357596E-2</v>
      </c>
      <c r="L11" s="18">
        <v>0.16093998929239561</v>
      </c>
      <c r="M11" s="18">
        <v>0.18136705557699109</v>
      </c>
      <c r="N11" s="18">
        <v>4.6797558399019439E-2</v>
      </c>
      <c r="O11" s="18">
        <v>0.12879261325972791</v>
      </c>
      <c r="P11" s="18">
        <v>9.8673776106857652E-2</v>
      </c>
      <c r="Q11" s="18">
        <v>0.1766298987483001</v>
      </c>
      <c r="R11" s="18">
        <v>0.1006667035576017</v>
      </c>
      <c r="S11" s="18">
        <v>9.1409387842991727E-2</v>
      </c>
      <c r="T11" s="18">
        <v>9.3157268616188518E-2</v>
      </c>
      <c r="U11" s="18">
        <v>0.17795970032761821</v>
      </c>
      <c r="W11" s="18">
        <v>0.15388501000771951</v>
      </c>
      <c r="X11" s="18">
        <v>0.1197733528851021</v>
      </c>
      <c r="Y11" s="18">
        <v>8.1305632130898683E-2</v>
      </c>
      <c r="Z11" s="18">
        <v>9.5648328126260423E-2</v>
      </c>
      <c r="AA11" s="18">
        <v>9.0264447105834797E-2</v>
      </c>
      <c r="AB11" s="18">
        <v>0.15438115607571479</v>
      </c>
      <c r="AC11" s="18">
        <v>0</v>
      </c>
      <c r="AD11" s="18">
        <v>0.30901534005372472</v>
      </c>
      <c r="AE11" s="18">
        <v>5.6738404456244632E-2</v>
      </c>
      <c r="AG11" s="18">
        <v>0.1213324648000825</v>
      </c>
      <c r="AH11" s="18">
        <v>0.1364580364269149</v>
      </c>
    </row>
    <row r="12" spans="2:36" ht="19" customHeight="1" x14ac:dyDescent="0.35">
      <c r="B12" s="20" t="s">
        <v>314</v>
      </c>
      <c r="C12" s="18">
        <v>0.1290063725070737</v>
      </c>
      <c r="D12" s="18">
        <v>0.1517658901421034</v>
      </c>
      <c r="E12" s="18">
        <v>0.10160381517092899</v>
      </c>
      <c r="G12" s="18">
        <v>0.1262767853839733</v>
      </c>
      <c r="H12" s="18">
        <v>0.1362753178093383</v>
      </c>
      <c r="J12" s="18">
        <v>8.6822812454067297E-2</v>
      </c>
      <c r="K12" s="18">
        <v>0.14239438505240989</v>
      </c>
      <c r="L12" s="18">
        <v>0.13821102082328501</v>
      </c>
      <c r="M12" s="18">
        <v>0.1294047232526612</v>
      </c>
      <c r="N12" s="18">
        <v>8.9306252953012324E-2</v>
      </c>
      <c r="O12" s="18">
        <v>0.1027346094123639</v>
      </c>
      <c r="P12" s="18">
        <v>0.1199644484813376</v>
      </c>
      <c r="Q12" s="18">
        <v>0.1560237600650925</v>
      </c>
      <c r="R12" s="18">
        <v>0.26200872880626008</v>
      </c>
      <c r="S12" s="18">
        <v>0.15767796929319669</v>
      </c>
      <c r="T12" s="18">
        <v>0</v>
      </c>
      <c r="U12" s="18">
        <v>8.8979850163809091E-2</v>
      </c>
      <c r="W12" s="18">
        <v>0.161229429578365</v>
      </c>
      <c r="X12" s="18">
        <v>0.1404740501471986</v>
      </c>
      <c r="Y12" s="18">
        <v>7.0480583291158222E-2</v>
      </c>
      <c r="Z12" s="18">
        <v>0.1198696656522063</v>
      </c>
      <c r="AA12" s="18">
        <v>6.5487534697077868E-2</v>
      </c>
      <c r="AB12" s="18">
        <v>5.2255413466353692E-2</v>
      </c>
      <c r="AC12" s="18">
        <v>0.23520121647820069</v>
      </c>
      <c r="AD12" s="18">
        <v>0</v>
      </c>
      <c r="AE12" s="18">
        <v>0</v>
      </c>
      <c r="AG12" s="18">
        <v>0.1337244895911642</v>
      </c>
      <c r="AH12" s="18">
        <v>0</v>
      </c>
    </row>
    <row r="13" spans="2:36" ht="19" customHeight="1" x14ac:dyDescent="0.35">
      <c r="B13" s="20" t="s">
        <v>315</v>
      </c>
      <c r="C13" s="18">
        <v>0.1119382435086517</v>
      </c>
      <c r="D13" s="18">
        <v>0.12147415910566919</v>
      </c>
      <c r="E13" s="18">
        <v>0.10328765140573171</v>
      </c>
      <c r="G13" s="18">
        <v>0.10237910449779559</v>
      </c>
      <c r="H13" s="18">
        <v>0.137394422583724</v>
      </c>
      <c r="J13" s="18">
        <v>0.1442352001986274</v>
      </c>
      <c r="K13" s="18">
        <v>0.134846772831517</v>
      </c>
      <c r="L13" s="18">
        <v>8.1387434068048034E-2</v>
      </c>
      <c r="M13" s="18">
        <v>0.18320201106135001</v>
      </c>
      <c r="N13" s="18">
        <v>0.14812151878470359</v>
      </c>
      <c r="O13" s="18">
        <v>0.1500291260952562</v>
      </c>
      <c r="P13" s="18">
        <v>0.11849762847863191</v>
      </c>
      <c r="Q13" s="18">
        <v>0.1025821357444637</v>
      </c>
      <c r="R13" s="18">
        <v>1.6639532771251232E-2</v>
      </c>
      <c r="S13" s="18">
        <v>0.1535658368900682</v>
      </c>
      <c r="T13" s="18">
        <v>0.1224525272256773</v>
      </c>
      <c r="U13" s="18">
        <v>0</v>
      </c>
      <c r="W13" s="18">
        <v>9.7260183010940776E-2</v>
      </c>
      <c r="X13" s="18">
        <v>0.13467644274931001</v>
      </c>
      <c r="Y13" s="18">
        <v>7.3130079876741999E-2</v>
      </c>
      <c r="Z13" s="18">
        <v>0.20049672414341299</v>
      </c>
      <c r="AA13" s="18">
        <v>0.119713663279084</v>
      </c>
      <c r="AB13" s="18">
        <v>0.18136989154243391</v>
      </c>
      <c r="AC13" s="18">
        <v>8.2818853109766846E-2</v>
      </c>
      <c r="AD13" s="18">
        <v>0</v>
      </c>
      <c r="AE13" s="18">
        <v>0.15681030040892749</v>
      </c>
      <c r="AG13" s="18">
        <v>0.1127216949069941</v>
      </c>
      <c r="AH13" s="18">
        <v>0.1072581706900394</v>
      </c>
    </row>
    <row r="14" spans="2:36" ht="19" customHeight="1" x14ac:dyDescent="0.35">
      <c r="B14" s="20" t="s">
        <v>316</v>
      </c>
      <c r="C14" s="18">
        <v>0.12711459280935131</v>
      </c>
      <c r="D14" s="18">
        <v>0.13056657420979231</v>
      </c>
      <c r="E14" s="18">
        <v>0.12541224025297679</v>
      </c>
      <c r="G14" s="18">
        <v>0.1270613309702473</v>
      </c>
      <c r="H14" s="18">
        <v>0.12725643015605789</v>
      </c>
      <c r="J14" s="18">
        <v>0.1712393055927787</v>
      </c>
      <c r="K14" s="18">
        <v>0.17654038332793509</v>
      </c>
      <c r="L14" s="18">
        <v>0.14386696437952501</v>
      </c>
      <c r="M14" s="18">
        <v>0.14166294423208001</v>
      </c>
      <c r="N14" s="18">
        <v>0.1790384629687943</v>
      </c>
      <c r="O14" s="18">
        <v>9.6625028124252943E-2</v>
      </c>
      <c r="P14" s="18">
        <v>7.9878130098000835E-2</v>
      </c>
      <c r="Q14" s="18">
        <v>0.1028067996565197</v>
      </c>
      <c r="R14" s="18">
        <v>0.1294083135941215</v>
      </c>
      <c r="S14" s="18">
        <v>4.5704693921495863E-2</v>
      </c>
      <c r="T14" s="18">
        <v>0.1334654340479268</v>
      </c>
      <c r="U14" s="18">
        <v>0.11102014983619091</v>
      </c>
      <c r="W14" s="18">
        <v>9.8806787528949433E-2</v>
      </c>
      <c r="X14" s="18">
        <v>0.1468911134019589</v>
      </c>
      <c r="Y14" s="18">
        <v>0.1390317159504624</v>
      </c>
      <c r="Z14" s="18">
        <v>7.3197056480981224E-2</v>
      </c>
      <c r="AA14" s="18">
        <v>0.1678048285397471</v>
      </c>
      <c r="AB14" s="18">
        <v>0.13731081170933321</v>
      </c>
      <c r="AC14" s="18">
        <v>0.23199828973758299</v>
      </c>
      <c r="AD14" s="18">
        <v>0.130764855489164</v>
      </c>
      <c r="AE14" s="18">
        <v>0.23447784760407411</v>
      </c>
      <c r="AG14" s="18">
        <v>0.1216114229751185</v>
      </c>
      <c r="AH14" s="18">
        <v>0.2017044926305161</v>
      </c>
    </row>
    <row r="15" spans="2:36" ht="19" customHeight="1" x14ac:dyDescent="0.35">
      <c r="B15" s="20" t="s">
        <v>317</v>
      </c>
      <c r="C15" s="18">
        <v>0.10107106975718939</v>
      </c>
      <c r="D15" s="18">
        <v>0.1088410880012399</v>
      </c>
      <c r="E15" s="18">
        <v>9.4185190613471317E-2</v>
      </c>
      <c r="G15" s="18">
        <v>8.9937029521872353E-2</v>
      </c>
      <c r="H15" s="18">
        <v>0.13072124240740449</v>
      </c>
      <c r="J15" s="18">
        <v>8.5135595009146151E-2</v>
      </c>
      <c r="K15" s="18">
        <v>5.0585292151442168E-2</v>
      </c>
      <c r="L15" s="18">
        <v>0.22253362429892609</v>
      </c>
      <c r="M15" s="18">
        <v>0</v>
      </c>
      <c r="N15" s="18">
        <v>0</v>
      </c>
      <c r="O15" s="18">
        <v>7.8069353691683607E-2</v>
      </c>
      <c r="P15" s="18">
        <v>6.624622541249979E-2</v>
      </c>
      <c r="Q15" s="18">
        <v>9.2168746572921609E-2</v>
      </c>
      <c r="R15" s="18">
        <v>0.14150859029914881</v>
      </c>
      <c r="S15" s="18">
        <v>6.2156449047076491E-2</v>
      </c>
      <c r="T15" s="18">
        <v>0.15145193991274319</v>
      </c>
      <c r="U15" s="18">
        <v>0</v>
      </c>
      <c r="W15" s="18">
        <v>4.5764511548670152E-2</v>
      </c>
      <c r="X15" s="18">
        <v>8.0258663636926769E-2</v>
      </c>
      <c r="Y15" s="18">
        <v>0.2023358698569549</v>
      </c>
      <c r="Z15" s="18">
        <v>0.19738778289438649</v>
      </c>
      <c r="AA15" s="18">
        <v>0.15902512432964641</v>
      </c>
      <c r="AB15" s="18">
        <v>0.16320113261334709</v>
      </c>
      <c r="AC15" s="18">
        <v>3.9289980298575292E-2</v>
      </c>
      <c r="AD15" s="18">
        <v>0</v>
      </c>
      <c r="AE15" s="18">
        <v>0.2096799393390103</v>
      </c>
      <c r="AG15" s="18">
        <v>0.1003409427442801</v>
      </c>
      <c r="AH15" s="18">
        <v>0.14342097850238081</v>
      </c>
    </row>
    <row r="16" spans="2:36" ht="19" customHeight="1" x14ac:dyDescent="0.35">
      <c r="B16" s="20" t="s">
        <v>318</v>
      </c>
      <c r="C16" s="18">
        <v>9.8085261376909913E-2</v>
      </c>
      <c r="D16" s="18">
        <v>0.1055568601365048</v>
      </c>
      <c r="E16" s="18">
        <v>9.1478632373006394E-2</v>
      </c>
      <c r="G16" s="18">
        <v>8.7824591752388909E-2</v>
      </c>
      <c r="H16" s="18">
        <v>0.12540963055862431</v>
      </c>
      <c r="J16" s="18">
        <v>0.1222689844772802</v>
      </c>
      <c r="K16" s="18">
        <v>0.1579852651133567</v>
      </c>
      <c r="L16" s="18">
        <v>0.1001285701669741</v>
      </c>
      <c r="M16" s="18">
        <v>4.8093118477139873E-2</v>
      </c>
      <c r="N16" s="18">
        <v>0.17437804699162729</v>
      </c>
      <c r="O16" s="18">
        <v>2.4665255720680311E-2</v>
      </c>
      <c r="P16" s="18">
        <v>9.2825102944696217E-2</v>
      </c>
      <c r="Q16" s="18">
        <v>7.7899548076518249E-2</v>
      </c>
      <c r="R16" s="18">
        <v>0.1203345886493765</v>
      </c>
      <c r="S16" s="18">
        <v>6.2156449047076491E-2</v>
      </c>
      <c r="T16" s="18">
        <v>3.1931005003349867E-2</v>
      </c>
      <c r="U16" s="18">
        <v>0.31102014983619092</v>
      </c>
      <c r="W16" s="18">
        <v>7.5596995012054441E-2</v>
      </c>
      <c r="X16" s="18">
        <v>8.2712459670905486E-2</v>
      </c>
      <c r="Y16" s="18">
        <v>6.9262393810118533E-2</v>
      </c>
      <c r="Z16" s="18">
        <v>8.4838833853685944E-2</v>
      </c>
      <c r="AA16" s="18">
        <v>0.1630981885512191</v>
      </c>
      <c r="AB16" s="18">
        <v>0.15772582980086919</v>
      </c>
      <c r="AC16" s="18">
        <v>0.24296281663758021</v>
      </c>
      <c r="AD16" s="18">
        <v>0.43322168222680169</v>
      </c>
      <c r="AE16" s="18">
        <v>0.34229350819174331</v>
      </c>
      <c r="AG16" s="18">
        <v>9.0221062439708261E-2</v>
      </c>
      <c r="AH16" s="18">
        <v>0.37102685455443118</v>
      </c>
    </row>
    <row r="17" spans="2:34" ht="19" customHeight="1" x14ac:dyDescent="0.35">
      <c r="B17" s="20" t="s">
        <v>319</v>
      </c>
      <c r="C17" s="18">
        <v>0</v>
      </c>
      <c r="D17" s="18">
        <v>0</v>
      </c>
      <c r="E17" s="18">
        <v>0</v>
      </c>
      <c r="G17" s="18">
        <v>0</v>
      </c>
      <c r="H17" s="18">
        <v>0</v>
      </c>
      <c r="J17" s="18">
        <v>0</v>
      </c>
      <c r="K17" s="18">
        <v>0</v>
      </c>
      <c r="L17" s="18">
        <v>0</v>
      </c>
      <c r="M17" s="18">
        <v>0</v>
      </c>
      <c r="N17" s="18">
        <v>0</v>
      </c>
      <c r="O17" s="18">
        <v>0</v>
      </c>
      <c r="P17" s="18">
        <v>0</v>
      </c>
      <c r="Q17" s="18">
        <v>0</v>
      </c>
      <c r="R17" s="18">
        <v>0</v>
      </c>
      <c r="S17" s="18">
        <v>0</v>
      </c>
      <c r="T17" s="18">
        <v>0</v>
      </c>
      <c r="U17" s="18">
        <v>0</v>
      </c>
      <c r="W17" s="18">
        <v>0</v>
      </c>
      <c r="X17" s="18">
        <v>0</v>
      </c>
      <c r="Y17" s="18">
        <v>0</v>
      </c>
      <c r="Z17" s="18">
        <v>0</v>
      </c>
      <c r="AA17" s="18">
        <v>0</v>
      </c>
      <c r="AB17" s="18">
        <v>0</v>
      </c>
      <c r="AC17" s="18">
        <v>0</v>
      </c>
      <c r="AD17" s="18">
        <v>0</v>
      </c>
      <c r="AE17" s="18">
        <v>0</v>
      </c>
      <c r="AG17" s="18">
        <v>0</v>
      </c>
      <c r="AH17" s="18">
        <v>0</v>
      </c>
    </row>
    <row r="19" spans="2:34" x14ac:dyDescent="0.35">
      <c r="B19" t="s">
        <v>380</v>
      </c>
    </row>
    <row r="20" spans="2:34" x14ac:dyDescent="0.35">
      <c r="B20" t="s">
        <v>11</v>
      </c>
    </row>
    <row r="22" spans="2:34" x14ac:dyDescent="0.35">
      <c r="B22"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J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324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311</v>
      </c>
      <c r="C9" s="18">
        <v>0.1146277310570037</v>
      </c>
      <c r="D9" s="18">
        <v>0.1227737311376412</v>
      </c>
      <c r="E9" s="18">
        <v>0.1075516763758748</v>
      </c>
      <c r="G9" s="18">
        <v>0.1115206082693091</v>
      </c>
      <c r="H9" s="18">
        <v>0.1229020614126943</v>
      </c>
      <c r="J9" s="18">
        <v>0.12582946635909059</v>
      </c>
      <c r="K9" s="18">
        <v>2.5041716329551211E-2</v>
      </c>
      <c r="L9" s="18">
        <v>8.8488360902867769E-2</v>
      </c>
      <c r="M9" s="18">
        <v>9.2517764177090261E-2</v>
      </c>
      <c r="N9" s="18">
        <v>9.3595116798038877E-2</v>
      </c>
      <c r="O9" s="18">
        <v>0.18894953915062679</v>
      </c>
      <c r="P9" s="18">
        <v>0.17389990905831601</v>
      </c>
      <c r="Q9" s="18">
        <v>9.6692925246865749E-2</v>
      </c>
      <c r="R9" s="18">
        <v>0.1203316020219149</v>
      </c>
      <c r="S9" s="18">
        <v>9.1409387842991727E-2</v>
      </c>
      <c r="T9" s="18">
        <v>0.164637945368628</v>
      </c>
      <c r="U9" s="18">
        <v>0</v>
      </c>
      <c r="W9" s="18">
        <v>0.1197747806803719</v>
      </c>
      <c r="X9" s="18">
        <v>0.11644573885500301</v>
      </c>
      <c r="Y9" s="18">
        <v>0.12929215482972159</v>
      </c>
      <c r="Z9" s="18">
        <v>6.1362994189443562E-2</v>
      </c>
      <c r="AA9" s="18">
        <v>0.12919053932072469</v>
      </c>
      <c r="AB9" s="18">
        <v>0.13731081170933321</v>
      </c>
      <c r="AC9" s="18">
        <v>8.6688855281157592E-2</v>
      </c>
      <c r="AD9" s="18">
        <v>0</v>
      </c>
      <c r="AE9" s="18">
        <v>0.17771201016845761</v>
      </c>
      <c r="AG9" s="18">
        <v>0.11506828638648189</v>
      </c>
      <c r="AH9" s="18">
        <v>0.1215549301966215</v>
      </c>
    </row>
    <row r="10" spans="2:36" ht="19" customHeight="1" x14ac:dyDescent="0.35">
      <c r="B10" s="20" t="s">
        <v>312</v>
      </c>
      <c r="C10" s="18">
        <v>0.16212341264143371</v>
      </c>
      <c r="D10" s="18">
        <v>0.16759601938138469</v>
      </c>
      <c r="E10" s="18">
        <v>0.15877435501246079</v>
      </c>
      <c r="G10" s="18">
        <v>0.1573442481339552</v>
      </c>
      <c r="H10" s="18">
        <v>0.17485042366129999</v>
      </c>
      <c r="J10" s="18">
        <v>0.19221231964220159</v>
      </c>
      <c r="K10" s="18">
        <v>5.4417586119133339E-2</v>
      </c>
      <c r="L10" s="18">
        <v>0.23260011459655261</v>
      </c>
      <c r="M10" s="18">
        <v>0.26450999433697669</v>
      </c>
      <c r="N10" s="18">
        <v>8.0782930193588454E-2</v>
      </c>
      <c r="O10" s="18">
        <v>0.17469438181593649</v>
      </c>
      <c r="P10" s="18">
        <v>0.1118882834709357</v>
      </c>
      <c r="Q10" s="18">
        <v>0.18863700790773141</v>
      </c>
      <c r="R10" s="18">
        <v>0.1539429533471075</v>
      </c>
      <c r="S10" s="18">
        <v>0.124312898094153</v>
      </c>
      <c r="T10" s="18">
        <v>0.14354263327962871</v>
      </c>
      <c r="U10" s="18">
        <v>0.11102014983619091</v>
      </c>
      <c r="W10" s="18">
        <v>0.1595351268823535</v>
      </c>
      <c r="X10" s="18">
        <v>0.1956689688169834</v>
      </c>
      <c r="Y10" s="18">
        <v>0.1454314734857089</v>
      </c>
      <c r="Z10" s="18">
        <v>0.15459793501943969</v>
      </c>
      <c r="AA10" s="18">
        <v>6.6408999619933462E-2</v>
      </c>
      <c r="AB10" s="18">
        <v>0.16073630540798239</v>
      </c>
      <c r="AC10" s="18">
        <v>0.20479832107944621</v>
      </c>
      <c r="AD10" s="18">
        <v>0</v>
      </c>
      <c r="AE10" s="18">
        <v>0.27418954140961299</v>
      </c>
      <c r="AG10" s="18">
        <v>0.16048237412897051</v>
      </c>
      <c r="AH10" s="18">
        <v>0.18754551555123211</v>
      </c>
    </row>
    <row r="11" spans="2:36" ht="19" customHeight="1" x14ac:dyDescent="0.35">
      <c r="B11" s="20" t="s">
        <v>313</v>
      </c>
      <c r="C11" s="18">
        <v>0.14029102556940379</v>
      </c>
      <c r="D11" s="18">
        <v>0.1414362786983164</v>
      </c>
      <c r="E11" s="18">
        <v>0.14134560192297779</v>
      </c>
      <c r="G11" s="18">
        <v>0.1306706284573016</v>
      </c>
      <c r="H11" s="18">
        <v>0.16591033619778331</v>
      </c>
      <c r="J11" s="18">
        <v>0.13695062866951921</v>
      </c>
      <c r="K11" s="18">
        <v>0.1095541267557959</v>
      </c>
      <c r="L11" s="18">
        <v>0.1594634021103101</v>
      </c>
      <c r="M11" s="18">
        <v>8.7015774107070232E-2</v>
      </c>
      <c r="N11" s="18">
        <v>0.20264792077136839</v>
      </c>
      <c r="O11" s="18">
        <v>0.1416550224677344</v>
      </c>
      <c r="P11" s="18">
        <v>0.12657222030742341</v>
      </c>
      <c r="Q11" s="18">
        <v>7.7899548076518249E-2</v>
      </c>
      <c r="R11" s="18">
        <v>0.1685743612252541</v>
      </c>
      <c r="S11" s="18">
        <v>0.2198344183402732</v>
      </c>
      <c r="T11" s="18">
        <v>0.1361011804417879</v>
      </c>
      <c r="U11" s="18">
        <v>0.28897985016380912</v>
      </c>
      <c r="W11" s="18">
        <v>0.1054522437042779</v>
      </c>
      <c r="X11" s="18">
        <v>0.1191069081134541</v>
      </c>
      <c r="Y11" s="18">
        <v>0.20182401633816929</v>
      </c>
      <c r="Z11" s="18">
        <v>0.15054513693685939</v>
      </c>
      <c r="AA11" s="18">
        <v>0.13924968997828571</v>
      </c>
      <c r="AB11" s="18">
        <v>0.20998124326722289</v>
      </c>
      <c r="AC11" s="18">
        <v>0.1976152327035379</v>
      </c>
      <c r="AD11" s="18">
        <v>0.34737569660256479</v>
      </c>
      <c r="AE11" s="18">
        <v>0.17388877603988001</v>
      </c>
      <c r="AG11" s="18">
        <v>0.13621812313255419</v>
      </c>
      <c r="AH11" s="18">
        <v>0.2287107256811626</v>
      </c>
    </row>
    <row r="12" spans="2:36" ht="19" customHeight="1" x14ac:dyDescent="0.35">
      <c r="B12" s="20" t="s">
        <v>314</v>
      </c>
      <c r="C12" s="18">
        <v>0.14724685570291091</v>
      </c>
      <c r="D12" s="18">
        <v>0.14305911908960631</v>
      </c>
      <c r="E12" s="18">
        <v>0.1542872889008971</v>
      </c>
      <c r="G12" s="18">
        <v>0.14622201279894079</v>
      </c>
      <c r="H12" s="18">
        <v>0.14997603292877321</v>
      </c>
      <c r="J12" s="18">
        <v>0.1363938111290933</v>
      </c>
      <c r="K12" s="18">
        <v>0.16469066739245841</v>
      </c>
      <c r="L12" s="18">
        <v>0.10784416563208089</v>
      </c>
      <c r="M12" s="18">
        <v>0.11048233779642409</v>
      </c>
      <c r="N12" s="18">
        <v>0.13610381135203181</v>
      </c>
      <c r="O12" s="18">
        <v>7.335252053025626E-2</v>
      </c>
      <c r="P12" s="18">
        <v>0.13332724546784561</v>
      </c>
      <c r="Q12" s="18">
        <v>0.12930374697223099</v>
      </c>
      <c r="R12" s="18">
        <v>0.18707776520753089</v>
      </c>
      <c r="S12" s="18">
        <v>0.26965124466489759</v>
      </c>
      <c r="T12" s="18">
        <v>0.2021331504986062</v>
      </c>
      <c r="U12" s="18">
        <v>0.51102014983619104</v>
      </c>
      <c r="W12" s="18">
        <v>0.13124046333563039</v>
      </c>
      <c r="X12" s="18">
        <v>0.1372933426719197</v>
      </c>
      <c r="Y12" s="18">
        <v>0.15778637232413689</v>
      </c>
      <c r="Z12" s="18">
        <v>0.13451452251665069</v>
      </c>
      <c r="AA12" s="18">
        <v>0.24365822701043921</v>
      </c>
      <c r="AB12" s="18">
        <v>0.20513133173851189</v>
      </c>
      <c r="AC12" s="18">
        <v>7.3683803501945783E-2</v>
      </c>
      <c r="AD12" s="18">
        <v>0.43601346228403431</v>
      </c>
      <c r="AE12" s="18">
        <v>0.27413777642936621</v>
      </c>
      <c r="AG12" s="18">
        <v>0.1425922448974756</v>
      </c>
      <c r="AH12" s="18">
        <v>0.32529057036501158</v>
      </c>
    </row>
    <row r="13" spans="2:36" ht="19" customHeight="1" x14ac:dyDescent="0.35">
      <c r="B13" s="20" t="s">
        <v>315</v>
      </c>
      <c r="C13" s="18">
        <v>8.9965160118958956E-2</v>
      </c>
      <c r="D13" s="18">
        <v>6.3524902710810502E-2</v>
      </c>
      <c r="E13" s="18">
        <v>0.1173932655357563</v>
      </c>
      <c r="G13" s="18">
        <v>8.8128889249189199E-2</v>
      </c>
      <c r="H13" s="18">
        <v>9.4855186306266298E-2</v>
      </c>
      <c r="J13" s="18">
        <v>6.6382853283110971E-2</v>
      </c>
      <c r="K13" s="18">
        <v>0.1972799959429026</v>
      </c>
      <c r="L13" s="18">
        <v>0.1197763717526302</v>
      </c>
      <c r="M13" s="18">
        <v>4.8093118477139873E-2</v>
      </c>
      <c r="N13" s="18">
        <v>8.9306252953012324E-2</v>
      </c>
      <c r="O13" s="18">
        <v>2.262926096221202E-2</v>
      </c>
      <c r="P13" s="18">
        <v>6.5196802731217127E-2</v>
      </c>
      <c r="Q13" s="18">
        <v>8.0161637413490333E-2</v>
      </c>
      <c r="R13" s="18">
        <v>0.14772667210324869</v>
      </c>
      <c r="S13" s="18">
        <v>9.1409387842991727E-2</v>
      </c>
      <c r="T13" s="18">
        <v>3.9840311636464447E-2</v>
      </c>
      <c r="U13" s="18">
        <v>0</v>
      </c>
      <c r="W13" s="18">
        <v>9.6894518722446976E-2</v>
      </c>
      <c r="X13" s="18">
        <v>0.112559241660114</v>
      </c>
      <c r="Y13" s="18">
        <v>3.9709032282234602E-2</v>
      </c>
      <c r="Z13" s="18">
        <v>7.1343031248706112E-2</v>
      </c>
      <c r="AA13" s="18">
        <v>0.1095296992844127</v>
      </c>
      <c r="AB13" s="18">
        <v>0</v>
      </c>
      <c r="AC13" s="18">
        <v>0.24078541827968661</v>
      </c>
      <c r="AD13" s="18">
        <v>0</v>
      </c>
      <c r="AE13" s="18">
        <v>0</v>
      </c>
      <c r="AG13" s="18">
        <v>9.1473538120645195E-2</v>
      </c>
      <c r="AH13" s="18">
        <v>0</v>
      </c>
    </row>
    <row r="14" spans="2:36" ht="19" customHeight="1" x14ac:dyDescent="0.35">
      <c r="B14" s="20" t="s">
        <v>316</v>
      </c>
      <c r="C14" s="18">
        <v>0.112950014243151</v>
      </c>
      <c r="D14" s="18">
        <v>0.1411274326505923</v>
      </c>
      <c r="E14" s="18">
        <v>8.3793799699279081E-2</v>
      </c>
      <c r="G14" s="18">
        <v>0.11411699840156531</v>
      </c>
      <c r="H14" s="18">
        <v>0.1098423120033751</v>
      </c>
      <c r="J14" s="18">
        <v>6.4695635838189824E-2</v>
      </c>
      <c r="K14" s="18">
        <v>0.2330209933987287</v>
      </c>
      <c r="L14" s="18">
        <v>0.10483462215862591</v>
      </c>
      <c r="M14" s="18">
        <v>9.2315584915561424E-2</v>
      </c>
      <c r="N14" s="18">
        <v>0.18719023359607781</v>
      </c>
      <c r="O14" s="18">
        <v>0.1027346094123639</v>
      </c>
      <c r="P14" s="18">
        <v>7.0482398419229625E-2</v>
      </c>
      <c r="Q14" s="18">
        <v>0.18682022214269189</v>
      </c>
      <c r="R14" s="18">
        <v>8.234834504847445E-2</v>
      </c>
      <c r="S14" s="18">
        <v>4.9816826324624391E-2</v>
      </c>
      <c r="T14" s="18">
        <v>0.1037023216431642</v>
      </c>
      <c r="U14" s="18">
        <v>8.8979850163809091E-2</v>
      </c>
      <c r="W14" s="18">
        <v>0.10007429157015039</v>
      </c>
      <c r="X14" s="18">
        <v>0.1223599254355518</v>
      </c>
      <c r="Y14" s="18">
        <v>0.13706881040485161</v>
      </c>
      <c r="Z14" s="18">
        <v>0.13500685515514871</v>
      </c>
      <c r="AA14" s="18">
        <v>0.11939902526803289</v>
      </c>
      <c r="AB14" s="18">
        <v>0.13308454308500159</v>
      </c>
      <c r="AC14" s="18">
        <v>3.8113882918588533E-2</v>
      </c>
      <c r="AD14" s="18">
        <v>0.2166108411134009</v>
      </c>
      <c r="AE14" s="18">
        <v>0.1000718959526829</v>
      </c>
      <c r="AG14" s="18">
        <v>0.1128556513580057</v>
      </c>
      <c r="AH14" s="18">
        <v>0.13689825820597229</v>
      </c>
    </row>
    <row r="15" spans="2:36" ht="19" customHeight="1" x14ac:dyDescent="0.35">
      <c r="B15" s="20" t="s">
        <v>317</v>
      </c>
      <c r="C15" s="18">
        <v>0.13351925922847191</v>
      </c>
      <c r="D15" s="18">
        <v>0.13640949148014619</v>
      </c>
      <c r="E15" s="18">
        <v>0.11920153795944401</v>
      </c>
      <c r="G15" s="18">
        <v>0.1448566491967781</v>
      </c>
      <c r="H15" s="18">
        <v>0.10332756215728529</v>
      </c>
      <c r="J15" s="18">
        <v>0.17533416578853431</v>
      </c>
      <c r="K15" s="18">
        <v>0.10799745703071489</v>
      </c>
      <c r="L15" s="18">
        <v>0.10706120658235529</v>
      </c>
      <c r="M15" s="18">
        <v>0.15732121543418531</v>
      </c>
      <c r="N15" s="18">
        <v>0.1635761759368628</v>
      </c>
      <c r="O15" s="18">
        <v>0.17265838705746819</v>
      </c>
      <c r="P15" s="18">
        <v>0.20263314790172779</v>
      </c>
      <c r="Q15" s="18">
        <v>0.16032327482698061</v>
      </c>
      <c r="R15" s="18">
        <v>7.0082518485712259E-2</v>
      </c>
      <c r="S15" s="18">
        <v>0.1535658368900682</v>
      </c>
      <c r="T15" s="18">
        <v>3.1931005003349867E-2</v>
      </c>
      <c r="U15" s="18">
        <v>0</v>
      </c>
      <c r="W15" s="18">
        <v>0.16171427360704299</v>
      </c>
      <c r="X15" s="18">
        <v>0.11963342919306121</v>
      </c>
      <c r="Y15" s="18">
        <v>0.1003553494313988</v>
      </c>
      <c r="Z15" s="18">
        <v>0.1881195449447996</v>
      </c>
      <c r="AA15" s="18">
        <v>0.1305304070820118</v>
      </c>
      <c r="AB15" s="18">
        <v>0.1030055891291508</v>
      </c>
      <c r="AC15" s="18">
        <v>4.0455311509236737E-2</v>
      </c>
      <c r="AD15" s="18">
        <v>0</v>
      </c>
      <c r="AE15" s="18">
        <v>0</v>
      </c>
      <c r="AG15" s="18">
        <v>0.13840242496500491</v>
      </c>
      <c r="AH15" s="18">
        <v>0</v>
      </c>
    </row>
    <row r="16" spans="2:36" ht="19" customHeight="1" x14ac:dyDescent="0.35">
      <c r="B16" s="20" t="s">
        <v>318</v>
      </c>
      <c r="C16" s="18">
        <v>9.9276541438666113E-2</v>
      </c>
      <c r="D16" s="18">
        <v>8.4073024851502559E-2</v>
      </c>
      <c r="E16" s="18">
        <v>0.1176524745933103</v>
      </c>
      <c r="G16" s="18">
        <v>0.1071399654929609</v>
      </c>
      <c r="H16" s="18">
        <v>7.833608533252237E-2</v>
      </c>
      <c r="J16" s="18">
        <v>0.1022011192902602</v>
      </c>
      <c r="K16" s="18">
        <v>0.10799745703071489</v>
      </c>
      <c r="L16" s="18">
        <v>7.9931756264576798E-2</v>
      </c>
      <c r="M16" s="18">
        <v>0.14774421075555191</v>
      </c>
      <c r="N16" s="18">
        <v>4.6797558399019439E-2</v>
      </c>
      <c r="O16" s="18">
        <v>0.12332627860340151</v>
      </c>
      <c r="P16" s="18">
        <v>0.11599999264330479</v>
      </c>
      <c r="Q16" s="18">
        <v>8.0161637413490333E-2</v>
      </c>
      <c r="R16" s="18">
        <v>6.9915782560756978E-2</v>
      </c>
      <c r="S16" s="18">
        <v>0</v>
      </c>
      <c r="T16" s="18">
        <v>0.1781114521283709</v>
      </c>
      <c r="U16" s="18">
        <v>0</v>
      </c>
      <c r="W16" s="18">
        <v>0.12531430149772599</v>
      </c>
      <c r="X16" s="18">
        <v>7.6932445253912865E-2</v>
      </c>
      <c r="Y16" s="18">
        <v>8.8532790903778483E-2</v>
      </c>
      <c r="Z16" s="18">
        <v>0.1045099799889524</v>
      </c>
      <c r="AA16" s="18">
        <v>6.2033412436159521E-2</v>
      </c>
      <c r="AB16" s="18">
        <v>5.075017566279711E-2</v>
      </c>
      <c r="AC16" s="18">
        <v>0.1178591747264006</v>
      </c>
      <c r="AD16" s="18">
        <v>0</v>
      </c>
      <c r="AE16" s="18">
        <v>0</v>
      </c>
      <c r="AG16" s="18">
        <v>0.102907357010862</v>
      </c>
      <c r="AH16" s="18">
        <v>0</v>
      </c>
    </row>
    <row r="17" spans="2:34" ht="19" customHeight="1" x14ac:dyDescent="0.35">
      <c r="B17" s="20" t="s">
        <v>319</v>
      </c>
      <c r="C17" s="18">
        <v>0</v>
      </c>
      <c r="D17" s="18">
        <v>0</v>
      </c>
      <c r="E17" s="18">
        <v>0</v>
      </c>
      <c r="G17" s="18">
        <v>0</v>
      </c>
      <c r="H17" s="18">
        <v>0</v>
      </c>
      <c r="J17" s="18">
        <v>0</v>
      </c>
      <c r="K17" s="18">
        <v>0</v>
      </c>
      <c r="L17" s="18">
        <v>0</v>
      </c>
      <c r="M17" s="18">
        <v>0</v>
      </c>
      <c r="N17" s="18">
        <v>0</v>
      </c>
      <c r="O17" s="18">
        <v>0</v>
      </c>
      <c r="P17" s="18">
        <v>0</v>
      </c>
      <c r="Q17" s="18">
        <v>0</v>
      </c>
      <c r="R17" s="18">
        <v>0</v>
      </c>
      <c r="S17" s="18">
        <v>0</v>
      </c>
      <c r="T17" s="18">
        <v>0</v>
      </c>
      <c r="U17" s="18">
        <v>0</v>
      </c>
      <c r="W17" s="18">
        <v>0</v>
      </c>
      <c r="X17" s="18">
        <v>0</v>
      </c>
      <c r="Y17" s="18">
        <v>0</v>
      </c>
      <c r="Z17" s="18">
        <v>0</v>
      </c>
      <c r="AA17" s="18">
        <v>0</v>
      </c>
      <c r="AB17" s="18">
        <v>0</v>
      </c>
      <c r="AC17" s="18">
        <v>0</v>
      </c>
      <c r="AD17" s="18">
        <v>0</v>
      </c>
      <c r="AE17" s="18">
        <v>0</v>
      </c>
      <c r="AG17" s="18">
        <v>0</v>
      </c>
      <c r="AH17" s="18">
        <v>0</v>
      </c>
    </row>
    <row r="19" spans="2:34" x14ac:dyDescent="0.35">
      <c r="B19" t="s">
        <v>380</v>
      </c>
    </row>
    <row r="20" spans="2:34" x14ac:dyDescent="0.35">
      <c r="B20" t="s">
        <v>11</v>
      </c>
    </row>
    <row r="22" spans="2:34" x14ac:dyDescent="0.35">
      <c r="B22"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J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325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311</v>
      </c>
      <c r="C9" s="18">
        <v>7.4014140716956694E-2</v>
      </c>
      <c r="D9" s="18">
        <v>6.6118637911583109E-2</v>
      </c>
      <c r="E9" s="18">
        <v>7.8651466422900052E-2</v>
      </c>
      <c r="G9" s="18">
        <v>7.0128292610354415E-2</v>
      </c>
      <c r="H9" s="18">
        <v>8.4362232228949438E-2</v>
      </c>
      <c r="J9" s="18">
        <v>6.4509588846221655E-2</v>
      </c>
      <c r="K9" s="18">
        <v>7.0355020502710586E-2</v>
      </c>
      <c r="L9" s="18">
        <v>3.8083054628096781E-2</v>
      </c>
      <c r="M9" s="18">
        <v>8.4980077552710837E-2</v>
      </c>
      <c r="N9" s="18">
        <v>9.3595116798038877E-2</v>
      </c>
      <c r="O9" s="18">
        <v>0.1027346094123639</v>
      </c>
      <c r="P9" s="18">
        <v>6.6663622733922789E-2</v>
      </c>
      <c r="Q9" s="18">
        <v>0.10076937423160361</v>
      </c>
      <c r="R9" s="18">
        <v>0.1339457691001042</v>
      </c>
      <c r="S9" s="18">
        <v>6.2156449047076491E-2</v>
      </c>
      <c r="T9" s="18">
        <v>2.929525860948877E-2</v>
      </c>
      <c r="U9" s="18">
        <v>8.8979850163809091E-2</v>
      </c>
      <c r="W9" s="18">
        <v>6.6105391386314716E-2</v>
      </c>
      <c r="X9" s="18">
        <v>5.8031228055746537E-2</v>
      </c>
      <c r="Y9" s="18">
        <v>5.2269228975144633E-2</v>
      </c>
      <c r="Z9" s="18">
        <v>8.2532471841421748E-2</v>
      </c>
      <c r="AA9" s="18">
        <v>0.19693940670194521</v>
      </c>
      <c r="AB9" s="18">
        <v>9.982801446301702E-2</v>
      </c>
      <c r="AC9" s="18">
        <v>0.14441773342517689</v>
      </c>
      <c r="AD9" s="18">
        <v>0</v>
      </c>
      <c r="AE9" s="18">
        <v>0.1000718959526829</v>
      </c>
      <c r="AG9" s="18">
        <v>7.4608413523878384E-2</v>
      </c>
      <c r="AH9" s="18">
        <v>6.8449129102986159E-2</v>
      </c>
    </row>
    <row r="10" spans="2:36" ht="19" customHeight="1" x14ac:dyDescent="0.35">
      <c r="B10" s="20" t="s">
        <v>312</v>
      </c>
      <c r="C10" s="18">
        <v>8.8199977384794626E-2</v>
      </c>
      <c r="D10" s="18">
        <v>0.1113835965072995</v>
      </c>
      <c r="E10" s="18">
        <v>6.0968316180074172E-2</v>
      </c>
      <c r="G10" s="18">
        <v>7.8319662242846769E-2</v>
      </c>
      <c r="H10" s="18">
        <v>0.11451145494422039</v>
      </c>
      <c r="J10" s="18">
        <v>8.6289757575600756E-2</v>
      </c>
      <c r="K10" s="18">
        <v>8.1985856437464602E-2</v>
      </c>
      <c r="L10" s="18">
        <v>9.6413172415020829E-2</v>
      </c>
      <c r="M10" s="18">
        <v>2.2212322849975191E-2</v>
      </c>
      <c r="N10" s="18">
        <v>8.9306252953012324E-2</v>
      </c>
      <c r="O10" s="18">
        <v>6.5206944483677018E-2</v>
      </c>
      <c r="P10" s="18">
        <v>0.12246208431666469</v>
      </c>
      <c r="Q10" s="18">
        <v>0.1333785978220631</v>
      </c>
      <c r="R10" s="18">
        <v>0.1201678527244212</v>
      </c>
      <c r="S10" s="18">
        <v>0</v>
      </c>
      <c r="T10" s="18">
        <v>7.9680623272928894E-2</v>
      </c>
      <c r="U10" s="18">
        <v>0</v>
      </c>
      <c r="W10" s="18">
        <v>5.6705148348602387E-2</v>
      </c>
      <c r="X10" s="18">
        <v>0.1177505015518624</v>
      </c>
      <c r="Y10" s="18">
        <v>0.1183018955505659</v>
      </c>
      <c r="Z10" s="18">
        <v>6.9338358892112248E-2</v>
      </c>
      <c r="AA10" s="18">
        <v>4.5551063583411898E-2</v>
      </c>
      <c r="AB10" s="18">
        <v>0.15772582980086919</v>
      </c>
      <c r="AC10" s="18">
        <v>0.1344815677730983</v>
      </c>
      <c r="AD10" s="18">
        <v>0.40281294378716581</v>
      </c>
      <c r="AE10" s="18">
        <v>5.6738404456244632E-2</v>
      </c>
      <c r="AG10" s="18">
        <v>8.4517312502695965E-2</v>
      </c>
      <c r="AH10" s="18">
        <v>0.16609812394284779</v>
      </c>
    </row>
    <row r="11" spans="2:36" ht="19" customHeight="1" x14ac:dyDescent="0.35">
      <c r="B11" s="20" t="s">
        <v>313</v>
      </c>
      <c r="C11" s="18">
        <v>0.1218530594102761</v>
      </c>
      <c r="D11" s="18">
        <v>0.13148261466174199</v>
      </c>
      <c r="E11" s="18">
        <v>0.1132630151938135</v>
      </c>
      <c r="G11" s="18">
        <v>0.13210579964862559</v>
      </c>
      <c r="H11" s="18">
        <v>9.4549806343110082E-2</v>
      </c>
      <c r="J11" s="18">
        <v>0.14814401340241479</v>
      </c>
      <c r="K11" s="18">
        <v>0.13329010310643599</v>
      </c>
      <c r="L11" s="18">
        <v>0.1131497921104055</v>
      </c>
      <c r="M11" s="18">
        <v>0.1269883080064842</v>
      </c>
      <c r="N11" s="18">
        <v>0.1519844255669606</v>
      </c>
      <c r="O11" s="18">
        <v>0.12129028384493321</v>
      </c>
      <c r="P11" s="18">
        <v>9.8256378785434653E-2</v>
      </c>
      <c r="Q11" s="18">
        <v>0.10054471031954761</v>
      </c>
      <c r="R11" s="18">
        <v>0.13531360523094599</v>
      </c>
      <c r="S11" s="18">
        <v>0.17412972441877739</v>
      </c>
      <c r="T11" s="18">
        <v>3.9840311636464447E-2</v>
      </c>
      <c r="U11" s="18">
        <v>0.31102014983619092</v>
      </c>
      <c r="W11" s="18">
        <v>0.120329310207554</v>
      </c>
      <c r="X11" s="18">
        <v>0.1370402394705468</v>
      </c>
      <c r="Y11" s="18">
        <v>0.13085514706179671</v>
      </c>
      <c r="Z11" s="18">
        <v>0.1776608910210534</v>
      </c>
      <c r="AA11" s="18">
        <v>3.1067852927644801E-2</v>
      </c>
      <c r="AB11" s="18">
        <v>0.1084808919416287</v>
      </c>
      <c r="AC11" s="18">
        <v>0</v>
      </c>
      <c r="AD11" s="18">
        <v>0.1269981222303096</v>
      </c>
      <c r="AE11" s="18">
        <v>0.2061834811046675</v>
      </c>
      <c r="AG11" s="18">
        <v>0.1207181753285745</v>
      </c>
      <c r="AH11" s="18">
        <v>0.1811608699334214</v>
      </c>
    </row>
    <row r="12" spans="2:36" ht="19" customHeight="1" x14ac:dyDescent="0.35">
      <c r="B12" s="20" t="s">
        <v>314</v>
      </c>
      <c r="C12" s="18">
        <v>0.12802403279838709</v>
      </c>
      <c r="D12" s="18">
        <v>0.12700958097810899</v>
      </c>
      <c r="E12" s="18">
        <v>0.1312537598081952</v>
      </c>
      <c r="G12" s="18">
        <v>0.1218073364770753</v>
      </c>
      <c r="H12" s="18">
        <v>0.14457921989535599</v>
      </c>
      <c r="J12" s="18">
        <v>0.12770273079597999</v>
      </c>
      <c r="K12" s="18">
        <v>0.11710173897668889</v>
      </c>
      <c r="L12" s="18">
        <v>0.13595282173187639</v>
      </c>
      <c r="M12" s="18">
        <v>0.116563604319896</v>
      </c>
      <c r="N12" s="18">
        <v>0.1519844255669606</v>
      </c>
      <c r="O12" s="18">
        <v>0.15410271262489891</v>
      </c>
      <c r="P12" s="18">
        <v>0.13966487330684479</v>
      </c>
      <c r="Q12" s="18">
        <v>0.18274377315795401</v>
      </c>
      <c r="R12" s="18">
        <v>5.9492531033364493E-2</v>
      </c>
      <c r="S12" s="18">
        <v>9.1409387842991727E-2</v>
      </c>
      <c r="T12" s="18">
        <v>0.15701927862288831</v>
      </c>
      <c r="U12" s="18">
        <v>0</v>
      </c>
      <c r="W12" s="18">
        <v>0.1484386255655234</v>
      </c>
      <c r="X12" s="18">
        <v>9.5647334474156853E-2</v>
      </c>
      <c r="Y12" s="18">
        <v>0.1072972374209359</v>
      </c>
      <c r="Z12" s="18">
        <v>0.15503570384137749</v>
      </c>
      <c r="AA12" s="18">
        <v>0.18286650281422109</v>
      </c>
      <c r="AB12" s="18">
        <v>5.2255413466353692E-2</v>
      </c>
      <c r="AC12" s="18">
        <v>8.3984184320428298E-2</v>
      </c>
      <c r="AD12" s="18">
        <v>0</v>
      </c>
      <c r="AE12" s="18">
        <v>8.8856005084228792E-2</v>
      </c>
      <c r="AG12" s="18">
        <v>0.129048480533454</v>
      </c>
      <c r="AH12" s="18">
        <v>6.0777465098310758E-2</v>
      </c>
    </row>
    <row r="13" spans="2:36" ht="19" customHeight="1" x14ac:dyDescent="0.35">
      <c r="B13" s="20" t="s">
        <v>315</v>
      </c>
      <c r="C13" s="18">
        <v>0.1654196304248918</v>
      </c>
      <c r="D13" s="18">
        <v>0.1799250083353193</v>
      </c>
      <c r="E13" s="18">
        <v>0.14859354929143501</v>
      </c>
      <c r="G13" s="18">
        <v>0.15623012385655929</v>
      </c>
      <c r="H13" s="18">
        <v>0.18989147088556069</v>
      </c>
      <c r="J13" s="18">
        <v>0.1457363706515804</v>
      </c>
      <c r="K13" s="18">
        <v>0.1555863854464844</v>
      </c>
      <c r="L13" s="18">
        <v>0.2153477918258504</v>
      </c>
      <c r="M13" s="18">
        <v>0.25167249690410609</v>
      </c>
      <c r="N13" s="18">
        <v>0.14769556172193399</v>
      </c>
      <c r="O13" s="18">
        <v>8.6214929738262849E-2</v>
      </c>
      <c r="P13" s="18">
        <v>0.19191366690327291</v>
      </c>
      <c r="Q13" s="18">
        <v>0.11685133424086711</v>
      </c>
      <c r="R13" s="18">
        <v>0.121679942537342</v>
      </c>
      <c r="S13" s="18">
        <v>0.1910430404922405</v>
      </c>
      <c r="T13" s="18">
        <v>0.13299758025265301</v>
      </c>
      <c r="U13" s="18">
        <v>0.17795970032761821</v>
      </c>
      <c r="W13" s="18">
        <v>0.17971721546906519</v>
      </c>
      <c r="X13" s="18">
        <v>0.1069884038470887</v>
      </c>
      <c r="Y13" s="18">
        <v>0.15834881433345521</v>
      </c>
      <c r="Z13" s="18">
        <v>0.15619438856500789</v>
      </c>
      <c r="AA13" s="18">
        <v>0.20966347237386779</v>
      </c>
      <c r="AB13" s="18">
        <v>0.1069756541380721</v>
      </c>
      <c r="AC13" s="18">
        <v>0.31715857143799808</v>
      </c>
      <c r="AD13" s="18">
        <v>0.33942407849336059</v>
      </c>
      <c r="AE13" s="18">
        <v>0.1208239342547815</v>
      </c>
      <c r="AG13" s="18">
        <v>0.16560831719324659</v>
      </c>
      <c r="AH13" s="18">
        <v>0.1899016840941094</v>
      </c>
    </row>
    <row r="14" spans="2:36" ht="19" customHeight="1" x14ac:dyDescent="0.35">
      <c r="B14" s="20" t="s">
        <v>316</v>
      </c>
      <c r="C14" s="18">
        <v>0.1464176960886342</v>
      </c>
      <c r="D14" s="18">
        <v>8.9883084797364787E-2</v>
      </c>
      <c r="E14" s="18">
        <v>0.2110728112388093</v>
      </c>
      <c r="G14" s="18">
        <v>0.14900334605637541</v>
      </c>
      <c r="H14" s="18">
        <v>0.13953205832047089</v>
      </c>
      <c r="J14" s="18">
        <v>9.7138143520018205E-2</v>
      </c>
      <c r="K14" s="18">
        <v>0.16469066739245841</v>
      </c>
      <c r="L14" s="18">
        <v>0.1227217797696129</v>
      </c>
      <c r="M14" s="18">
        <v>7.5807431397135097E-2</v>
      </c>
      <c r="N14" s="18">
        <v>0.1519844255669606</v>
      </c>
      <c r="O14" s="18">
        <v>0.19505912043873769</v>
      </c>
      <c r="P14" s="18">
        <v>0.17590859021680541</v>
      </c>
      <c r="Q14" s="18">
        <v>0.12318584831039769</v>
      </c>
      <c r="R14" s="18">
        <v>8.6555315332008206E-2</v>
      </c>
      <c r="S14" s="18">
        <v>0.2198344183402732</v>
      </c>
      <c r="T14" s="18">
        <v>0.31345413888751011</v>
      </c>
      <c r="U14" s="18">
        <v>0</v>
      </c>
      <c r="W14" s="18">
        <v>0.13954887787525641</v>
      </c>
      <c r="X14" s="18">
        <v>0.22454404729063701</v>
      </c>
      <c r="Y14" s="18">
        <v>0.13741141164210849</v>
      </c>
      <c r="Z14" s="18">
        <v>0.10669099853198261</v>
      </c>
      <c r="AA14" s="18">
        <v>0.13252630576533389</v>
      </c>
      <c r="AB14" s="18">
        <v>0.1030055891291508</v>
      </c>
      <c r="AC14" s="18">
        <v>0.1272735322290571</v>
      </c>
      <c r="AD14" s="18">
        <v>0</v>
      </c>
      <c r="AE14" s="18">
        <v>0.1000718959526829</v>
      </c>
      <c r="AG14" s="18">
        <v>0.1496599656178052</v>
      </c>
      <c r="AH14" s="18">
        <v>6.8449129102986159E-2</v>
      </c>
    </row>
    <row r="15" spans="2:36" ht="19" customHeight="1" x14ac:dyDescent="0.35">
      <c r="B15" s="20" t="s">
        <v>317</v>
      </c>
      <c r="C15" s="18">
        <v>0.160702836889968</v>
      </c>
      <c r="D15" s="18">
        <v>0.1604037679255968</v>
      </c>
      <c r="E15" s="18">
        <v>0.1636843377610295</v>
      </c>
      <c r="G15" s="18">
        <v>0.18679381802552431</v>
      </c>
      <c r="H15" s="18">
        <v>9.1222030378339633E-2</v>
      </c>
      <c r="J15" s="18">
        <v>0.16564327494407019</v>
      </c>
      <c r="K15" s="18">
        <v>0.1972799959429026</v>
      </c>
      <c r="L15" s="18">
        <v>0.14190381462287971</v>
      </c>
      <c r="M15" s="18">
        <v>0.23292646756979149</v>
      </c>
      <c r="N15" s="18">
        <v>0.17051514020937039</v>
      </c>
      <c r="O15" s="18">
        <v>0.15410111561219281</v>
      </c>
      <c r="P15" s="18">
        <v>8.0025383432337158E-2</v>
      </c>
      <c r="Q15" s="18">
        <v>0.1931611865816755</v>
      </c>
      <c r="R15" s="18">
        <v>0.21041130475463041</v>
      </c>
      <c r="S15" s="18">
        <v>6.2156449047076491E-2</v>
      </c>
      <c r="T15" s="18">
        <v>0.1361011804417879</v>
      </c>
      <c r="U15" s="18">
        <v>0.33306044950857272</v>
      </c>
      <c r="W15" s="18">
        <v>0.18526648803187129</v>
      </c>
      <c r="X15" s="18">
        <v>0.13982673939819071</v>
      </c>
      <c r="Y15" s="18">
        <v>0.1779800870160019</v>
      </c>
      <c r="Z15" s="18">
        <v>0.12034332359084</v>
      </c>
      <c r="AA15" s="18">
        <v>6.2135705855289609E-2</v>
      </c>
      <c r="AB15" s="18">
        <v>0.14278611452181111</v>
      </c>
      <c r="AC15" s="18">
        <v>0.11539914686641491</v>
      </c>
      <c r="AD15" s="18">
        <v>0.130764855489164</v>
      </c>
      <c r="AE15" s="18">
        <v>0.16677052011463789</v>
      </c>
      <c r="AG15" s="18">
        <v>0.15963935203914081</v>
      </c>
      <c r="AH15" s="18">
        <v>0.15539271292031739</v>
      </c>
    </row>
    <row r="16" spans="2:36" ht="19" customHeight="1" x14ac:dyDescent="0.35">
      <c r="B16" s="20" t="s">
        <v>318</v>
      </c>
      <c r="C16" s="18">
        <v>0.1153686262860915</v>
      </c>
      <c r="D16" s="18">
        <v>0.1337937088829857</v>
      </c>
      <c r="E16" s="18">
        <v>9.2512744103743605E-2</v>
      </c>
      <c r="G16" s="18">
        <v>0.1056116210826393</v>
      </c>
      <c r="H16" s="18">
        <v>0.14135172700399271</v>
      </c>
      <c r="J16" s="18">
        <v>0.16483612026411401</v>
      </c>
      <c r="K16" s="18">
        <v>7.971023219485443E-2</v>
      </c>
      <c r="L16" s="18">
        <v>0.13642777289625729</v>
      </c>
      <c r="M16" s="18">
        <v>8.8849291399900776E-2</v>
      </c>
      <c r="N16" s="18">
        <v>4.2934651616762513E-2</v>
      </c>
      <c r="O16" s="18">
        <v>0.12129028384493321</v>
      </c>
      <c r="P16" s="18">
        <v>0.12510540030471781</v>
      </c>
      <c r="Q16" s="18">
        <v>4.9365175335890923E-2</v>
      </c>
      <c r="R16" s="18">
        <v>0.13243367928718339</v>
      </c>
      <c r="S16" s="18">
        <v>0.19927053081156409</v>
      </c>
      <c r="T16" s="18">
        <v>0.1116116282762788</v>
      </c>
      <c r="U16" s="18">
        <v>8.8979850163809091E-2</v>
      </c>
      <c r="W16" s="18">
        <v>0.10388894311581259</v>
      </c>
      <c r="X16" s="18">
        <v>0.1201715059117711</v>
      </c>
      <c r="Y16" s="18">
        <v>0.1175361779999914</v>
      </c>
      <c r="Z16" s="18">
        <v>0.13220386371620471</v>
      </c>
      <c r="AA16" s="18">
        <v>0.13924968997828571</v>
      </c>
      <c r="AB16" s="18">
        <v>0.22894249253909729</v>
      </c>
      <c r="AC16" s="18">
        <v>7.7285263947826352E-2</v>
      </c>
      <c r="AD16" s="18">
        <v>0</v>
      </c>
      <c r="AE16" s="18">
        <v>0.16048386308007359</v>
      </c>
      <c r="AG16" s="18">
        <v>0.1161999832612045</v>
      </c>
      <c r="AH16" s="18">
        <v>0.1097708858050211</v>
      </c>
    </row>
    <row r="17" spans="2:34" ht="19" customHeight="1" x14ac:dyDescent="0.35">
      <c r="B17" s="20" t="s">
        <v>319</v>
      </c>
      <c r="C17" s="18">
        <v>0</v>
      </c>
      <c r="D17" s="18">
        <v>0</v>
      </c>
      <c r="E17" s="18">
        <v>0</v>
      </c>
      <c r="G17" s="18">
        <v>0</v>
      </c>
      <c r="H17" s="18">
        <v>0</v>
      </c>
      <c r="J17" s="18">
        <v>0</v>
      </c>
      <c r="K17" s="18">
        <v>0</v>
      </c>
      <c r="L17" s="18">
        <v>0</v>
      </c>
      <c r="M17" s="18">
        <v>0</v>
      </c>
      <c r="N17" s="18">
        <v>0</v>
      </c>
      <c r="O17" s="18">
        <v>0</v>
      </c>
      <c r="P17" s="18">
        <v>0</v>
      </c>
      <c r="Q17" s="18">
        <v>0</v>
      </c>
      <c r="R17" s="18">
        <v>0</v>
      </c>
      <c r="S17" s="18">
        <v>0</v>
      </c>
      <c r="T17" s="18">
        <v>0</v>
      </c>
      <c r="U17" s="18">
        <v>0</v>
      </c>
      <c r="W17" s="18">
        <v>0</v>
      </c>
      <c r="X17" s="18">
        <v>0</v>
      </c>
      <c r="Y17" s="18">
        <v>0</v>
      </c>
      <c r="Z17" s="18">
        <v>0</v>
      </c>
      <c r="AA17" s="18">
        <v>0</v>
      </c>
      <c r="AB17" s="18">
        <v>0</v>
      </c>
      <c r="AC17" s="18">
        <v>0</v>
      </c>
      <c r="AD17" s="18">
        <v>0</v>
      </c>
      <c r="AE17" s="18">
        <v>0</v>
      </c>
      <c r="AG17" s="18">
        <v>0</v>
      </c>
      <c r="AH17" s="18">
        <v>0</v>
      </c>
    </row>
    <row r="19" spans="2:34" x14ac:dyDescent="0.35">
      <c r="B19" t="s">
        <v>380</v>
      </c>
    </row>
    <row r="20" spans="2:34" x14ac:dyDescent="0.35">
      <c r="B20" t="s">
        <v>11</v>
      </c>
    </row>
    <row r="22" spans="2:34" x14ac:dyDescent="0.35">
      <c r="B22"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J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326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311</v>
      </c>
      <c r="C9" s="18">
        <v>0.13387048078600089</v>
      </c>
      <c r="D9" s="18">
        <v>0.1584555967965256</v>
      </c>
      <c r="E9" s="18">
        <v>0.1090142845469196</v>
      </c>
      <c r="G9" s="18">
        <v>0.1303059277133056</v>
      </c>
      <c r="H9" s="18">
        <v>0.14336295717305619</v>
      </c>
      <c r="J9" s="18">
        <v>0.16129940104426291</v>
      </c>
      <c r="K9" s="18">
        <v>0.11710173897668889</v>
      </c>
      <c r="L9" s="18">
        <v>0.16996313835153279</v>
      </c>
      <c r="M9" s="18">
        <v>9.2315584915561424E-2</v>
      </c>
      <c r="N9" s="18">
        <v>8.9732210015781952E-2</v>
      </c>
      <c r="O9" s="18">
        <v>9.6625028124252943E-2</v>
      </c>
      <c r="P9" s="18">
        <v>0.13861284115585809</v>
      </c>
      <c r="Q9" s="18">
        <v>0.1213755129148112</v>
      </c>
      <c r="R9" s="18">
        <v>0.18268456338362721</v>
      </c>
      <c r="S9" s="18">
        <v>0.1078611429685724</v>
      </c>
      <c r="T9" s="18">
        <v>6.9135570245953223E-2</v>
      </c>
      <c r="U9" s="18">
        <v>0.2</v>
      </c>
      <c r="W9" s="18">
        <v>0.1702286338056572</v>
      </c>
      <c r="X9" s="18">
        <v>0.14297605540038069</v>
      </c>
      <c r="Y9" s="18">
        <v>4.6891629951440382E-2</v>
      </c>
      <c r="Z9" s="18">
        <v>0.12870021563077139</v>
      </c>
      <c r="AA9" s="18">
        <v>0.11196006320334539</v>
      </c>
      <c r="AB9" s="18">
        <v>5.2255413466353692E-2</v>
      </c>
      <c r="AC9" s="18">
        <v>0.2368944468327879</v>
      </c>
      <c r="AD9" s="18">
        <v>0</v>
      </c>
      <c r="AE9" s="18">
        <v>5.6738404456244632E-2</v>
      </c>
      <c r="AG9" s="18">
        <v>0.13756868173324921</v>
      </c>
      <c r="AH9" s="18">
        <v>3.8809041587053221E-2</v>
      </c>
    </row>
    <row r="10" spans="2:36" ht="19" customHeight="1" x14ac:dyDescent="0.35">
      <c r="B10" s="20" t="s">
        <v>312</v>
      </c>
      <c r="C10" s="18">
        <v>0.15542033950240791</v>
      </c>
      <c r="D10" s="18">
        <v>0.1477636068289894</v>
      </c>
      <c r="E10" s="18">
        <v>0.166414666154209</v>
      </c>
      <c r="G10" s="18">
        <v>0.17896083875513</v>
      </c>
      <c r="H10" s="18">
        <v>9.2731517442875E-2</v>
      </c>
      <c r="J10" s="18">
        <v>0.1237952410276711</v>
      </c>
      <c r="K10" s="18">
        <v>0.15858274918215709</v>
      </c>
      <c r="L10" s="18">
        <v>0.15130538703378921</v>
      </c>
      <c r="M10" s="18">
        <v>0.1147300870270655</v>
      </c>
      <c r="N10" s="18">
        <v>0.19063021333869651</v>
      </c>
      <c r="O10" s="18">
        <v>0.18894953915062679</v>
      </c>
      <c r="P10" s="18">
        <v>0.14257729699389091</v>
      </c>
      <c r="Q10" s="18">
        <v>0.18682022214269189</v>
      </c>
      <c r="R10" s="18">
        <v>0.15243086353418669</v>
      </c>
      <c r="S10" s="18">
        <v>0.1910430404922405</v>
      </c>
      <c r="T10" s="18">
        <v>6.169411740811246E-2</v>
      </c>
      <c r="U10" s="18">
        <v>0.40000000000000008</v>
      </c>
      <c r="W10" s="18">
        <v>0.1371416432292471</v>
      </c>
      <c r="X10" s="18">
        <v>0.19312925787487151</v>
      </c>
      <c r="Y10" s="18">
        <v>0.15890899833571051</v>
      </c>
      <c r="Z10" s="18">
        <v>0.19542984897370419</v>
      </c>
      <c r="AA10" s="18">
        <v>0.20311761193893821</v>
      </c>
      <c r="AB10" s="18">
        <v>0.1084808919416287</v>
      </c>
      <c r="AC10" s="18">
        <v>0.1154338116605067</v>
      </c>
      <c r="AD10" s="18">
        <v>0.12281323737995981</v>
      </c>
      <c r="AE10" s="18">
        <v>0</v>
      </c>
      <c r="AG10" s="18">
        <v>0.15776192068588171</v>
      </c>
      <c r="AH10" s="18">
        <v>3.8809041587053221E-2</v>
      </c>
    </row>
    <row r="11" spans="2:36" ht="19" customHeight="1" x14ac:dyDescent="0.35">
      <c r="B11" s="20" t="s">
        <v>313</v>
      </c>
      <c r="C11" s="18">
        <v>0.13405450599997329</v>
      </c>
      <c r="D11" s="18">
        <v>0.1159190514102917</v>
      </c>
      <c r="E11" s="18">
        <v>0.15623217187935479</v>
      </c>
      <c r="G11" s="18">
        <v>0.13480992847866</v>
      </c>
      <c r="H11" s="18">
        <v>0.1320428007749582</v>
      </c>
      <c r="J11" s="18">
        <v>0.17008514302632419</v>
      </c>
      <c r="K11" s="18">
        <v>0.17223827961335139</v>
      </c>
      <c r="L11" s="18">
        <v>0.1002134758052301</v>
      </c>
      <c r="M11" s="18">
        <v>9.9853271539940849E-2</v>
      </c>
      <c r="N11" s="18">
        <v>9.3595116798038877E-2</v>
      </c>
      <c r="O11" s="18">
        <v>0.1233278756161077</v>
      </c>
      <c r="P11" s="18">
        <v>0.18516125121255469</v>
      </c>
      <c r="Q11" s="18">
        <v>0.1048442250814358</v>
      </c>
      <c r="R11" s="18">
        <v>0.1129355167478255</v>
      </c>
      <c r="S11" s="18">
        <v>9.1409387842991727E-2</v>
      </c>
      <c r="T11" s="18">
        <v>0.16756433164986401</v>
      </c>
      <c r="U11" s="18">
        <v>0.11102014983619091</v>
      </c>
      <c r="W11" s="18">
        <v>0.16146876994672121</v>
      </c>
      <c r="X11" s="18">
        <v>0.1435909834236003</v>
      </c>
      <c r="Y11" s="18">
        <v>0.1078038166914847</v>
      </c>
      <c r="Z11" s="18">
        <v>0.16457491744484359</v>
      </c>
      <c r="AA11" s="18">
        <v>9.4022730286659903E-2</v>
      </c>
      <c r="AB11" s="18">
        <v>7.6859064609726538E-2</v>
      </c>
      <c r="AC11" s="18">
        <v>3.7995283649251067E-2</v>
      </c>
      <c r="AD11" s="18">
        <v>0</v>
      </c>
      <c r="AE11" s="18">
        <v>0</v>
      </c>
      <c r="AG11" s="18">
        <v>0.1389572471798565</v>
      </c>
      <c r="AH11" s="18">
        <v>0</v>
      </c>
    </row>
    <row r="12" spans="2:36" ht="19" customHeight="1" x14ac:dyDescent="0.35">
      <c r="B12" s="20" t="s">
        <v>314</v>
      </c>
      <c r="C12" s="18">
        <v>0.14348642279021731</v>
      </c>
      <c r="D12" s="18">
        <v>0.1224796869231618</v>
      </c>
      <c r="E12" s="18">
        <v>0.1658161172050554</v>
      </c>
      <c r="G12" s="18">
        <v>0.1567778524269457</v>
      </c>
      <c r="H12" s="18">
        <v>0.1080910788568331</v>
      </c>
      <c r="J12" s="18">
        <v>0.1243282959061377</v>
      </c>
      <c r="K12" s="18">
        <v>0.16085837342476719</v>
      </c>
      <c r="L12" s="18">
        <v>0.1146909795239186</v>
      </c>
      <c r="M12" s="18">
        <v>0.1147300870270655</v>
      </c>
      <c r="N12" s="18">
        <v>0.21037373433588219</v>
      </c>
      <c r="O12" s="18">
        <v>0.2075052135831961</v>
      </c>
      <c r="P12" s="18">
        <v>9.9994915956837363E-2</v>
      </c>
      <c r="Q12" s="18">
        <v>0.15828584940206461</v>
      </c>
      <c r="R12" s="18">
        <v>0.1245385723054486</v>
      </c>
      <c r="S12" s="18">
        <v>0.17001759201564889</v>
      </c>
      <c r="T12" s="18">
        <v>0.28415888027802128</v>
      </c>
      <c r="U12" s="18">
        <v>0</v>
      </c>
      <c r="W12" s="18">
        <v>0.1514092506485647</v>
      </c>
      <c r="X12" s="18">
        <v>0.16316573162133521</v>
      </c>
      <c r="Y12" s="18">
        <v>0.1085524995268176</v>
      </c>
      <c r="Z12" s="18">
        <v>0.19546011432904939</v>
      </c>
      <c r="AA12" s="18">
        <v>0.1059800512961989</v>
      </c>
      <c r="AB12" s="18">
        <v>0.15225052698839131</v>
      </c>
      <c r="AC12" s="18">
        <v>0.12843886343971861</v>
      </c>
      <c r="AD12" s="18">
        <v>0</v>
      </c>
      <c r="AE12" s="18">
        <v>6.0411967127390741E-2</v>
      </c>
      <c r="AG12" s="18">
        <v>0.14745875219063631</v>
      </c>
      <c r="AH12" s="18">
        <v>4.1321756702035008E-2</v>
      </c>
    </row>
    <row r="13" spans="2:36" ht="19" customHeight="1" x14ac:dyDescent="0.35">
      <c r="B13" s="20" t="s">
        <v>315</v>
      </c>
      <c r="C13" s="18">
        <v>0.12609459528087841</v>
      </c>
      <c r="D13" s="18">
        <v>0.11800105202014349</v>
      </c>
      <c r="E13" s="18">
        <v>0.13708580877453369</v>
      </c>
      <c r="G13" s="18">
        <v>0.1236820595110486</v>
      </c>
      <c r="H13" s="18">
        <v>0.13251922646492731</v>
      </c>
      <c r="J13" s="18">
        <v>0.108579218521487</v>
      </c>
      <c r="K13" s="18">
        <v>8.0178256966213751E-2</v>
      </c>
      <c r="L13" s="18">
        <v>0.104592270586827</v>
      </c>
      <c r="M13" s="18">
        <v>0.1275675844599361</v>
      </c>
      <c r="N13" s="18">
        <v>0.23276735576054899</v>
      </c>
      <c r="O13" s="18">
        <v>0.1108801854589432</v>
      </c>
      <c r="P13" s="18">
        <v>0.16492000151935751</v>
      </c>
      <c r="Q13" s="18">
        <v>0.1474231324064105</v>
      </c>
      <c r="R13" s="18">
        <v>0.1220104277597909</v>
      </c>
      <c r="S13" s="18">
        <v>0.1119732753717009</v>
      </c>
      <c r="T13" s="18">
        <v>0.14881619351888209</v>
      </c>
      <c r="U13" s="18">
        <v>0.11102014983619091</v>
      </c>
      <c r="W13" s="18">
        <v>0.1044354728484119</v>
      </c>
      <c r="X13" s="18">
        <v>8.1363579474084818E-2</v>
      </c>
      <c r="Y13" s="18">
        <v>0.25527758905675579</v>
      </c>
      <c r="Z13" s="18">
        <v>9.0495169324501593E-2</v>
      </c>
      <c r="AA13" s="18">
        <v>6.3057170778145197E-2</v>
      </c>
      <c r="AB13" s="18">
        <v>0.30749248493871478</v>
      </c>
      <c r="AC13" s="18">
        <v>7.5990567298502135E-2</v>
      </c>
      <c r="AD13" s="18">
        <v>0.130764855489164</v>
      </c>
      <c r="AE13" s="18">
        <v>0.1421497162863774</v>
      </c>
      <c r="AG13" s="18">
        <v>0.12642992145720999</v>
      </c>
      <c r="AH13" s="18">
        <v>0.13855209484452169</v>
      </c>
    </row>
    <row r="14" spans="2:36" ht="19" customHeight="1" x14ac:dyDescent="0.35">
      <c r="B14" s="20" t="s">
        <v>316</v>
      </c>
      <c r="C14" s="18">
        <v>0.1177092177421792</v>
      </c>
      <c r="D14" s="18">
        <v>0.1201440628697126</v>
      </c>
      <c r="E14" s="18">
        <v>0.10721919877526311</v>
      </c>
      <c r="G14" s="18">
        <v>0.1093770216515208</v>
      </c>
      <c r="H14" s="18">
        <v>0.1398980231912402</v>
      </c>
      <c r="J14" s="18">
        <v>0.12582946635909059</v>
      </c>
      <c r="K14" s="18">
        <v>7.9459302448684557E-2</v>
      </c>
      <c r="L14" s="18">
        <v>0.12825019558152451</v>
      </c>
      <c r="M14" s="18">
        <v>0.2145833585670063</v>
      </c>
      <c r="N14" s="18">
        <v>4.6797558399019439E-2</v>
      </c>
      <c r="O14" s="18">
        <v>0.16021069690030379</v>
      </c>
      <c r="P14" s="18">
        <v>9.3242500266119216E-2</v>
      </c>
      <c r="Q14" s="18">
        <v>0.12748938732446519</v>
      </c>
      <c r="R14" s="18">
        <v>0.14573685675833839</v>
      </c>
      <c r="S14" s="18">
        <v>0.1078611429685724</v>
      </c>
      <c r="T14" s="18">
        <v>6.1226263612838637E-2</v>
      </c>
      <c r="U14" s="18">
        <v>0</v>
      </c>
      <c r="W14" s="18">
        <v>0.1118340822298162</v>
      </c>
      <c r="X14" s="18">
        <v>0.1081003227786359</v>
      </c>
      <c r="Y14" s="18">
        <v>0.11022922220309481</v>
      </c>
      <c r="Z14" s="18">
        <v>9.183938341855101E-2</v>
      </c>
      <c r="AA14" s="18">
        <v>0.2003726100089544</v>
      </c>
      <c r="AB14" s="18">
        <v>0.1013332522665736</v>
      </c>
      <c r="AC14" s="18">
        <v>0.20509689842699191</v>
      </c>
      <c r="AD14" s="18">
        <v>0.34360896334371038</v>
      </c>
      <c r="AE14" s="18">
        <v>0</v>
      </c>
      <c r="AG14" s="18">
        <v>0.11688101909898579</v>
      </c>
      <c r="AH14" s="18">
        <v>0.1085805962987039</v>
      </c>
    </row>
    <row r="15" spans="2:36" ht="19" customHeight="1" x14ac:dyDescent="0.35">
      <c r="B15" s="20" t="s">
        <v>317</v>
      </c>
      <c r="C15" s="18">
        <v>9.4047604523132489E-2</v>
      </c>
      <c r="D15" s="18">
        <v>0.1027140907332508</v>
      </c>
      <c r="E15" s="18">
        <v>8.6058893011119908E-2</v>
      </c>
      <c r="G15" s="18">
        <v>8.9804563311191229E-2</v>
      </c>
      <c r="H15" s="18">
        <v>0.10534690844490011</v>
      </c>
      <c r="J15" s="18">
        <v>0.1016667409763151</v>
      </c>
      <c r="K15" s="18">
        <v>0.1696161010481107</v>
      </c>
      <c r="L15" s="18">
        <v>8.3710372587714965E-2</v>
      </c>
      <c r="M15" s="18">
        <v>0.10314683043357351</v>
      </c>
      <c r="N15" s="18">
        <v>8.9306252953012324E-2</v>
      </c>
      <c r="O15" s="18">
        <v>6.5206944483677018E-2</v>
      </c>
      <c r="P15" s="18">
        <v>8.7954295108402705E-2</v>
      </c>
      <c r="Q15" s="18">
        <v>8.4013422486172204E-2</v>
      </c>
      <c r="R15" s="18">
        <v>5.1764159976584977E-2</v>
      </c>
      <c r="S15" s="18">
        <v>6.2156449047076491E-2</v>
      </c>
      <c r="T15" s="18">
        <v>9.5793015010049623E-2</v>
      </c>
      <c r="U15" s="18">
        <v>0.17795970032761821</v>
      </c>
      <c r="W15" s="18">
        <v>0.1026697962565019</v>
      </c>
      <c r="X15" s="18">
        <v>7.4181885741405051E-2</v>
      </c>
      <c r="Y15" s="18">
        <v>5.9019458291217339E-2</v>
      </c>
      <c r="Z15" s="18">
        <v>6.88270518269746E-2</v>
      </c>
      <c r="AA15" s="18">
        <v>7.7540381433912287E-2</v>
      </c>
      <c r="AB15" s="18">
        <v>5.075017566279711E-2</v>
      </c>
      <c r="AC15" s="18">
        <v>7.9217392663886277E-2</v>
      </c>
      <c r="AD15" s="18">
        <v>0.40281294378716581</v>
      </c>
      <c r="AE15" s="18">
        <v>0.47428156833473201</v>
      </c>
      <c r="AG15" s="18">
        <v>8.3545904235412624E-2</v>
      </c>
      <c r="AH15" s="18">
        <v>0.45169744889119912</v>
      </c>
    </row>
    <row r="16" spans="2:36" ht="19" customHeight="1" x14ac:dyDescent="0.35">
      <c r="B16" s="20" t="s">
        <v>318</v>
      </c>
      <c r="C16" s="18">
        <v>9.5316833375210644E-2</v>
      </c>
      <c r="D16" s="18">
        <v>0.11452285241792461</v>
      </c>
      <c r="E16" s="18">
        <v>7.2158859653544641E-2</v>
      </c>
      <c r="G16" s="18">
        <v>7.6281808152198108E-2</v>
      </c>
      <c r="H16" s="18">
        <v>0.14600748765120991</v>
      </c>
      <c r="J16" s="18">
        <v>8.441649313871144E-2</v>
      </c>
      <c r="K16" s="18">
        <v>6.1965198340026333E-2</v>
      </c>
      <c r="L16" s="18">
        <v>0.14727418052946251</v>
      </c>
      <c r="M16" s="18">
        <v>0.13307319602985071</v>
      </c>
      <c r="N16" s="18">
        <v>4.6797558399019439E-2</v>
      </c>
      <c r="O16" s="18">
        <v>4.7294516682892328E-2</v>
      </c>
      <c r="P16" s="18">
        <v>8.7536897786979706E-2</v>
      </c>
      <c r="Q16" s="18">
        <v>6.9748248241948224E-2</v>
      </c>
      <c r="R16" s="18">
        <v>0.1078990395341974</v>
      </c>
      <c r="S16" s="18">
        <v>0.15767796929319669</v>
      </c>
      <c r="T16" s="18">
        <v>0.1116116282762788</v>
      </c>
      <c r="U16" s="18">
        <v>0</v>
      </c>
      <c r="W16" s="18">
        <v>6.0812351035079697E-2</v>
      </c>
      <c r="X16" s="18">
        <v>9.3492183685686472E-2</v>
      </c>
      <c r="Y16" s="18">
        <v>0.153316785943479</v>
      </c>
      <c r="Z16" s="18">
        <v>6.4673299051604155E-2</v>
      </c>
      <c r="AA16" s="18">
        <v>0.14394938105384569</v>
      </c>
      <c r="AB16" s="18">
        <v>0.15057819012581411</v>
      </c>
      <c r="AC16" s="18">
        <v>0.1209327360283554</v>
      </c>
      <c r="AD16" s="18">
        <v>0</v>
      </c>
      <c r="AE16" s="18">
        <v>0.26641834379525492</v>
      </c>
      <c r="AG16" s="18">
        <v>9.1396553418767873E-2</v>
      </c>
      <c r="AH16" s="18">
        <v>0.18223002008943401</v>
      </c>
    </row>
    <row r="17" spans="2:34" ht="19" customHeight="1" x14ac:dyDescent="0.35">
      <c r="B17" s="20" t="s">
        <v>319</v>
      </c>
      <c r="C17" s="18">
        <v>0</v>
      </c>
      <c r="D17" s="18">
        <v>0</v>
      </c>
      <c r="E17" s="18">
        <v>0</v>
      </c>
      <c r="G17" s="18">
        <v>0</v>
      </c>
      <c r="H17" s="18">
        <v>0</v>
      </c>
      <c r="J17" s="18">
        <v>0</v>
      </c>
      <c r="K17" s="18">
        <v>0</v>
      </c>
      <c r="L17" s="18">
        <v>0</v>
      </c>
      <c r="M17" s="18">
        <v>0</v>
      </c>
      <c r="N17" s="18">
        <v>0</v>
      </c>
      <c r="O17" s="18">
        <v>0</v>
      </c>
      <c r="P17" s="18">
        <v>0</v>
      </c>
      <c r="Q17" s="18">
        <v>0</v>
      </c>
      <c r="R17" s="18">
        <v>0</v>
      </c>
      <c r="S17" s="18">
        <v>0</v>
      </c>
      <c r="T17" s="18">
        <v>0</v>
      </c>
      <c r="U17" s="18">
        <v>0</v>
      </c>
      <c r="W17" s="18">
        <v>0</v>
      </c>
      <c r="X17" s="18">
        <v>0</v>
      </c>
      <c r="Y17" s="18">
        <v>0</v>
      </c>
      <c r="Z17" s="18">
        <v>0</v>
      </c>
      <c r="AA17" s="18">
        <v>0</v>
      </c>
      <c r="AB17" s="18">
        <v>0</v>
      </c>
      <c r="AC17" s="18">
        <v>0</v>
      </c>
      <c r="AD17" s="18">
        <v>0</v>
      </c>
      <c r="AE17" s="18">
        <v>0</v>
      </c>
      <c r="AG17" s="18">
        <v>0</v>
      </c>
      <c r="AH17" s="18">
        <v>0</v>
      </c>
    </row>
    <row r="19" spans="2:34" x14ac:dyDescent="0.35">
      <c r="B19" t="s">
        <v>380</v>
      </c>
    </row>
    <row r="20" spans="2:34" x14ac:dyDescent="0.35">
      <c r="B20" t="s">
        <v>11</v>
      </c>
    </row>
    <row r="22" spans="2:34" x14ac:dyDescent="0.35">
      <c r="B22"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251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74.150000000000006" customHeight="1" x14ac:dyDescent="0.35">
      <c r="B9" s="20" t="s">
        <v>327</v>
      </c>
      <c r="C9" s="18">
        <v>0.35354740853156569</v>
      </c>
      <c r="D9" s="18">
        <v>0.3382163363165791</v>
      </c>
      <c r="E9" s="18">
        <v>0.36861979440358422</v>
      </c>
      <c r="G9" s="18">
        <v>0.3329645789064628</v>
      </c>
      <c r="H9" s="18">
        <v>0.40835989700079622</v>
      </c>
      <c r="J9" s="18">
        <v>0.34451749248595431</v>
      </c>
      <c r="K9" s="18">
        <v>0.34232419040835471</v>
      </c>
      <c r="L9" s="18">
        <v>0.32249390404646172</v>
      </c>
      <c r="M9" s="18">
        <v>0.37275589450904101</v>
      </c>
      <c r="N9" s="18">
        <v>0.35806929605781618</v>
      </c>
      <c r="O9" s="18">
        <v>0.32204266950823368</v>
      </c>
      <c r="P9" s="18">
        <v>0.38987463762818658</v>
      </c>
      <c r="Q9" s="18">
        <v>0.4311609437080241</v>
      </c>
      <c r="R9" s="18">
        <v>0.32976796009715159</v>
      </c>
      <c r="S9" s="18">
        <v>0.48126139819891389</v>
      </c>
      <c r="T9" s="18">
        <v>0.32956653062463082</v>
      </c>
      <c r="U9" s="18">
        <v>0.26693955049142731</v>
      </c>
      <c r="W9" s="18">
        <v>0.31987271753961433</v>
      </c>
      <c r="X9" s="18">
        <v>0.33662585875788908</v>
      </c>
      <c r="Y9" s="18">
        <v>0.32496710175360149</v>
      </c>
      <c r="Z9" s="18">
        <v>0.34997173798693437</v>
      </c>
      <c r="AA9" s="18">
        <v>0.43213815281936963</v>
      </c>
      <c r="AB9" s="18">
        <v>0.58567991533705255</v>
      </c>
      <c r="AC9" s="18">
        <v>0.57333465131479577</v>
      </c>
      <c r="AD9" s="18">
        <v>0.87718676262004025</v>
      </c>
      <c r="AE9" s="18">
        <v>0.36299378151359502</v>
      </c>
      <c r="AG9" s="18">
        <v>0.3502591196018161</v>
      </c>
      <c r="AH9" s="18">
        <v>0.52547900878427645</v>
      </c>
    </row>
    <row r="10" spans="2:36" ht="60" customHeight="1" x14ac:dyDescent="0.35">
      <c r="B10" s="20" t="s">
        <v>328</v>
      </c>
      <c r="C10" s="18">
        <v>0.34213858481897158</v>
      </c>
      <c r="D10" s="18">
        <v>0.33765227649256557</v>
      </c>
      <c r="E10" s="18">
        <v>0.34955961522299223</v>
      </c>
      <c r="G10" s="18">
        <v>0.32761901883048988</v>
      </c>
      <c r="H10" s="18">
        <v>0.38080448051055621</v>
      </c>
      <c r="J10" s="18">
        <v>0.26631813768393953</v>
      </c>
      <c r="K10" s="18">
        <v>0.1753561137977529</v>
      </c>
      <c r="L10" s="18">
        <v>0.34285992525358522</v>
      </c>
      <c r="M10" s="18">
        <v>0.35278000928342551</v>
      </c>
      <c r="N10" s="18">
        <v>0.64272058325732129</v>
      </c>
      <c r="O10" s="18">
        <v>0.35753433967845227</v>
      </c>
      <c r="P10" s="18">
        <v>0.4335080145281332</v>
      </c>
      <c r="Q10" s="18">
        <v>0.38654301282322762</v>
      </c>
      <c r="R10" s="18">
        <v>0.2919301428730105</v>
      </c>
      <c r="S10" s="18">
        <v>0.26553911226176907</v>
      </c>
      <c r="T10" s="18">
        <v>0.31901627156260709</v>
      </c>
      <c r="U10" s="18">
        <v>0.40000000000000008</v>
      </c>
      <c r="W10" s="18">
        <v>0.36170986200294558</v>
      </c>
      <c r="X10" s="18">
        <v>0.27573888413158459</v>
      </c>
      <c r="Y10" s="18">
        <v>0.38623632809996411</v>
      </c>
      <c r="Z10" s="18">
        <v>0.21560927344514319</v>
      </c>
      <c r="AA10" s="18">
        <v>0.42229669470262649</v>
      </c>
      <c r="AB10" s="18">
        <v>0.46775365557402471</v>
      </c>
      <c r="AC10" s="18">
        <v>0.32950740717798782</v>
      </c>
      <c r="AD10" s="18">
        <v>0.43322168222680169</v>
      </c>
      <c r="AE10" s="18">
        <v>0.41218985777253159</v>
      </c>
      <c r="AG10" s="18">
        <v>0.34172449711985758</v>
      </c>
      <c r="AH10" s="18">
        <v>0.41883592433107492</v>
      </c>
    </row>
    <row r="11" spans="2:36" ht="46" customHeight="1" x14ac:dyDescent="0.35">
      <c r="B11" s="20" t="s">
        <v>329</v>
      </c>
      <c r="C11" s="18">
        <v>0.21221661000751879</v>
      </c>
      <c r="D11" s="18">
        <v>0.2334108625277119</v>
      </c>
      <c r="E11" s="18">
        <v>0.19238642872987469</v>
      </c>
      <c r="G11" s="18">
        <v>0.1628607752347202</v>
      </c>
      <c r="H11" s="18">
        <v>0.34365218877137621</v>
      </c>
      <c r="J11" s="18">
        <v>7.2603324153306337E-2</v>
      </c>
      <c r="K11" s="18">
        <v>0.34962265785861102</v>
      </c>
      <c r="L11" s="18">
        <v>0.26088868329013931</v>
      </c>
      <c r="M11" s="18">
        <v>0.16282320550420529</v>
      </c>
      <c r="N11" s="18">
        <v>0.2289044489782921</v>
      </c>
      <c r="O11" s="18">
        <v>0.14531229293382891</v>
      </c>
      <c r="P11" s="18">
        <v>0.23024126808493531</v>
      </c>
      <c r="Q11" s="18">
        <v>0.1639544202397859</v>
      </c>
      <c r="R11" s="18">
        <v>0.18826055586522319</v>
      </c>
      <c r="S11" s="18">
        <v>0.26553911226176907</v>
      </c>
      <c r="T11" s="18">
        <v>0.20184251061123129</v>
      </c>
      <c r="U11" s="18">
        <v>0.2</v>
      </c>
      <c r="W11" s="18">
        <v>0.12188919704811479</v>
      </c>
      <c r="X11" s="18">
        <v>0.22874550690073681</v>
      </c>
      <c r="Y11" s="18">
        <v>0.22831639126926631</v>
      </c>
      <c r="Z11" s="18">
        <v>0.36926039534963567</v>
      </c>
      <c r="AA11" s="18">
        <v>0.208245894279556</v>
      </c>
      <c r="AB11" s="18">
        <v>0.38038148453951998</v>
      </c>
      <c r="AC11" s="18">
        <v>0.4543498986257285</v>
      </c>
      <c r="AD11" s="18">
        <v>0.66057592150663924</v>
      </c>
      <c r="AE11" s="18">
        <v>0.33092794586585761</v>
      </c>
      <c r="AG11" s="18">
        <v>0.20654903830008109</v>
      </c>
      <c r="AH11" s="18">
        <v>0.43509686339183262</v>
      </c>
    </row>
    <row r="12" spans="2:36" ht="60" customHeight="1" x14ac:dyDescent="0.35">
      <c r="B12" s="20" t="s">
        <v>330</v>
      </c>
      <c r="C12" s="18">
        <v>0.32676414158690859</v>
      </c>
      <c r="D12" s="18">
        <v>0.35862399519615551</v>
      </c>
      <c r="E12" s="18">
        <v>0.29349546808449772</v>
      </c>
      <c r="G12" s="18">
        <v>0.27881399813838709</v>
      </c>
      <c r="H12" s="18">
        <v>0.45445633613651459</v>
      </c>
      <c r="J12" s="18">
        <v>0.32879217776326303</v>
      </c>
      <c r="K12" s="18">
        <v>0.35117932758369202</v>
      </c>
      <c r="L12" s="18">
        <v>0.42843525973143293</v>
      </c>
      <c r="M12" s="18">
        <v>0.33974177078055462</v>
      </c>
      <c r="N12" s="18">
        <v>0.25939543609961307</v>
      </c>
      <c r="O12" s="18">
        <v>0.31227741476673437</v>
      </c>
      <c r="P12" s="18">
        <v>0.36224633741470752</v>
      </c>
      <c r="Q12" s="18">
        <v>0.22532268048292869</v>
      </c>
      <c r="R12" s="18">
        <v>0.27479158839411388</v>
      </c>
      <c r="S12" s="18">
        <v>0.35283636770163229</v>
      </c>
      <c r="T12" s="18">
        <v>0.21766112387746051</v>
      </c>
      <c r="U12" s="18">
        <v>0.11102014983619091</v>
      </c>
      <c r="W12" s="18">
        <v>0.18101210746385921</v>
      </c>
      <c r="X12" s="18">
        <v>0.37528123627128812</v>
      </c>
      <c r="Y12" s="18">
        <v>0.38364571742359221</v>
      </c>
      <c r="Z12" s="18">
        <v>0.36443212046194501</v>
      </c>
      <c r="AA12" s="18">
        <v>0.50698448775638982</v>
      </c>
      <c r="AB12" s="18">
        <v>0.48735713867759223</v>
      </c>
      <c r="AC12" s="18">
        <v>0.91835724427022003</v>
      </c>
      <c r="AD12" s="18">
        <v>0.33942407849336059</v>
      </c>
      <c r="AE12" s="18">
        <v>0.60873928496637009</v>
      </c>
      <c r="AG12" s="18">
        <v>0.32077131711676299</v>
      </c>
      <c r="AH12" s="18">
        <v>0.52363555127273864</v>
      </c>
    </row>
    <row r="13" spans="2:36" ht="60" customHeight="1" x14ac:dyDescent="0.35">
      <c r="B13" s="20" t="s">
        <v>331</v>
      </c>
      <c r="C13" s="18">
        <v>0.22467617710776819</v>
      </c>
      <c r="D13" s="18">
        <v>0.238681659822396</v>
      </c>
      <c r="E13" s="18">
        <v>0.21296570432385231</v>
      </c>
      <c r="G13" s="18">
        <v>0.2107567278263901</v>
      </c>
      <c r="H13" s="18">
        <v>0.26174394996165562</v>
      </c>
      <c r="J13" s="18">
        <v>0.27513097486145882</v>
      </c>
      <c r="K13" s="18">
        <v>0.14706888896189241</v>
      </c>
      <c r="L13" s="18">
        <v>0.2352373410115195</v>
      </c>
      <c r="M13" s="18">
        <v>0.1829998317998211</v>
      </c>
      <c r="N13" s="18">
        <v>0.28851419398176198</v>
      </c>
      <c r="O13" s="18">
        <v>0.22949122791362339</v>
      </c>
      <c r="P13" s="18">
        <v>0.183005316719729</v>
      </c>
      <c r="Q13" s="18">
        <v>0.2812510580525856</v>
      </c>
      <c r="R13" s="18">
        <v>0.32842260620918612</v>
      </c>
      <c r="S13" s="18">
        <v>0.124312898094153</v>
      </c>
      <c r="T13" s="18">
        <v>0.24478642243683069</v>
      </c>
      <c r="U13" s="18">
        <v>0.11102014983619091</v>
      </c>
      <c r="W13" s="18">
        <v>0.15009397020385809</v>
      </c>
      <c r="X13" s="18">
        <v>0.2238185549937961</v>
      </c>
      <c r="Y13" s="18">
        <v>0.27270471341161812</v>
      </c>
      <c r="Z13" s="18">
        <v>0.32397148111932522</v>
      </c>
      <c r="AA13" s="18">
        <v>0.15768623255038919</v>
      </c>
      <c r="AB13" s="18">
        <v>0.41360733720217829</v>
      </c>
      <c r="AC13" s="18">
        <v>0.29306968418814838</v>
      </c>
      <c r="AD13" s="18">
        <v>0.5298110660174753</v>
      </c>
      <c r="AE13" s="18">
        <v>0.49500617365745869</v>
      </c>
      <c r="AG13" s="18">
        <v>0.21334912550191931</v>
      </c>
      <c r="AH13" s="18">
        <v>0.5060045362431943</v>
      </c>
    </row>
    <row r="14" spans="2:36" ht="19" customHeight="1" x14ac:dyDescent="0.35">
      <c r="B14" s="20" t="s">
        <v>332</v>
      </c>
      <c r="C14" s="18">
        <v>0.25384870411348498</v>
      </c>
      <c r="D14" s="18">
        <v>0.23209158285844611</v>
      </c>
      <c r="E14" s="18">
        <v>0.27671421381680311</v>
      </c>
      <c r="G14" s="18">
        <v>0.30217590795721189</v>
      </c>
      <c r="H14" s="18">
        <v>0.12515239016237609</v>
      </c>
      <c r="J14" s="18">
        <v>0.38035486518608558</v>
      </c>
      <c r="K14" s="18">
        <v>0.30325097350164398</v>
      </c>
      <c r="L14" s="18">
        <v>0.20735898405405559</v>
      </c>
      <c r="M14" s="18">
        <v>0.34785729566685752</v>
      </c>
      <c r="N14" s="18">
        <v>9.3595116798038877E-2</v>
      </c>
      <c r="O14" s="18">
        <v>0.26905488760077861</v>
      </c>
      <c r="P14" s="18">
        <v>0.2945518988481633</v>
      </c>
      <c r="Q14" s="18">
        <v>0.1788919880852721</v>
      </c>
      <c r="R14" s="18">
        <v>0.2472135716306198</v>
      </c>
      <c r="S14" s="18">
        <v>0.15767796929319669</v>
      </c>
      <c r="T14" s="18">
        <v>0.16492858525600279</v>
      </c>
      <c r="U14" s="18">
        <v>0.2</v>
      </c>
      <c r="W14" s="18">
        <v>0.38132100870736307</v>
      </c>
      <c r="X14" s="18">
        <v>0.31494007827584541</v>
      </c>
      <c r="Y14" s="18">
        <v>0.1131026353256812</v>
      </c>
      <c r="Z14" s="18">
        <v>0.1191773035997742</v>
      </c>
      <c r="AA14" s="18">
        <v>6.4789386883508049E-2</v>
      </c>
      <c r="AB14" s="18">
        <v>5.2255413466353692E-2</v>
      </c>
      <c r="AC14" s="18">
        <v>0</v>
      </c>
      <c r="AD14" s="18">
        <v>0</v>
      </c>
      <c r="AE14" s="18">
        <v>0.1134768089124893</v>
      </c>
      <c r="AG14" s="18">
        <v>0.26073702802719789</v>
      </c>
      <c r="AH14" s="18">
        <v>7.7618083174106442E-2</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J17"/>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9" t="s">
        <v>477</v>
      </c>
    </row>
    <row r="6" spans="2:10" ht="50.15" customHeight="1" x14ac:dyDescent="0.35">
      <c r="C6" s="21" t="s">
        <v>478</v>
      </c>
      <c r="D6" s="21" t="s">
        <v>479</v>
      </c>
      <c r="E6" s="21" t="s">
        <v>480</v>
      </c>
      <c r="F6" s="21" t="s">
        <v>481</v>
      </c>
      <c r="G6" s="21" t="s">
        <v>482</v>
      </c>
      <c r="H6" s="21" t="s">
        <v>483</v>
      </c>
      <c r="I6" s="21" t="s">
        <v>484</v>
      </c>
      <c r="J6" s="21" t="s">
        <v>485</v>
      </c>
    </row>
    <row r="7" spans="2:10" x14ac:dyDescent="0.35">
      <c r="B7" s="20" t="s">
        <v>68</v>
      </c>
      <c r="C7" s="18">
        <v>0.46945649167163911</v>
      </c>
      <c r="D7" s="18">
        <v>0.43285053359184522</v>
      </c>
      <c r="E7" s="18">
        <v>0.33726167728049422</v>
      </c>
      <c r="F7" s="18">
        <v>0.2730118163352227</v>
      </c>
      <c r="G7" s="18">
        <v>0.27662233072795839</v>
      </c>
      <c r="H7" s="18">
        <v>0.43798617315359167</v>
      </c>
      <c r="I7" s="18">
        <v>0.30075067775497261</v>
      </c>
      <c r="J7" s="18">
        <v>0.29849911330833412</v>
      </c>
    </row>
    <row r="8" spans="2:10" x14ac:dyDescent="0.35">
      <c r="B8" s="20" t="s">
        <v>334</v>
      </c>
      <c r="C8" s="18">
        <v>0.1926082767230933</v>
      </c>
      <c r="D8" s="18">
        <v>0.1901294153938477</v>
      </c>
      <c r="E8" s="18">
        <v>0.24699744470977619</v>
      </c>
      <c r="F8" s="18">
        <v>0.28282761365069159</v>
      </c>
      <c r="G8" s="18">
        <v>0.28976659864023502</v>
      </c>
      <c r="H8" s="18">
        <v>0.24008396510093191</v>
      </c>
      <c r="I8" s="18">
        <v>0.26740320532081491</v>
      </c>
      <c r="J8" s="18">
        <v>0.31179453061713353</v>
      </c>
    </row>
    <row r="9" spans="2:10" x14ac:dyDescent="0.35">
      <c r="B9" s="20" t="s">
        <v>335</v>
      </c>
      <c r="C9" s="18">
        <v>0.26921497458828458</v>
      </c>
      <c r="D9" s="18">
        <v>0.30559251931529491</v>
      </c>
      <c r="E9" s="18">
        <v>0.34737602461194689</v>
      </c>
      <c r="F9" s="18">
        <v>0.38090090549331002</v>
      </c>
      <c r="G9" s="18">
        <v>0.33306105484426762</v>
      </c>
      <c r="H9" s="18">
        <v>0.26713941871938929</v>
      </c>
      <c r="I9" s="18">
        <v>0.32414361765382238</v>
      </c>
      <c r="J9" s="18">
        <v>0.29329657205155341</v>
      </c>
    </row>
    <row r="10" spans="2:10" x14ac:dyDescent="0.35">
      <c r="B10" s="20" t="s">
        <v>336</v>
      </c>
      <c r="C10" s="18">
        <v>6.8720257016983075E-2</v>
      </c>
      <c r="D10" s="18">
        <v>7.1427531699012309E-2</v>
      </c>
      <c r="E10" s="18">
        <v>6.8364853397782699E-2</v>
      </c>
      <c r="F10" s="18">
        <v>6.3259664520775805E-2</v>
      </c>
      <c r="G10" s="18">
        <v>0.100550015787539</v>
      </c>
      <c r="H10" s="18">
        <v>5.4790443026087141E-2</v>
      </c>
      <c r="I10" s="18">
        <v>0.1077024992703902</v>
      </c>
      <c r="J10" s="18">
        <v>9.640978402297895E-2</v>
      </c>
    </row>
    <row r="13" spans="2:10" x14ac:dyDescent="0.35">
      <c r="B13" t="s">
        <v>380</v>
      </c>
    </row>
    <row r="14" spans="2:10" x14ac:dyDescent="0.35">
      <c r="B14" t="s">
        <v>11</v>
      </c>
    </row>
    <row r="17" spans="2:2" x14ac:dyDescent="0.35">
      <c r="B17" t="str">
        <f>HYPERLINK("#Contents!A1", "Return to Contents")</f>
        <v>Return to Contents</v>
      </c>
    </row>
  </sheetData>
  <pageMargins left="0.75" right="0.75" top="1" bottom="1" header="0.5" footer="0.5"/>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333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68</v>
      </c>
      <c r="C9" s="18">
        <v>0.46945649167163911</v>
      </c>
      <c r="D9" s="18">
        <v>0.45874367527275972</v>
      </c>
      <c r="E9" s="18">
        <v>0.48541083073974939</v>
      </c>
      <c r="G9" s="18">
        <v>0.44043516534812199</v>
      </c>
      <c r="H9" s="18">
        <v>0.54674086624225149</v>
      </c>
      <c r="J9" s="18">
        <v>0.50040357733997809</v>
      </c>
      <c r="K9" s="18">
        <v>0.43522642299728359</v>
      </c>
      <c r="L9" s="18">
        <v>0.45396073431962808</v>
      </c>
      <c r="M9" s="18">
        <v>0.40454160053775501</v>
      </c>
      <c r="N9" s="18">
        <v>0.47485554347543191</v>
      </c>
      <c r="O9" s="18">
        <v>0.56707714503282269</v>
      </c>
      <c r="P9" s="18">
        <v>0.54833254747418414</v>
      </c>
      <c r="Q9" s="18">
        <v>0.4128152962268829</v>
      </c>
      <c r="R9" s="18">
        <v>0.48704845481157572</v>
      </c>
      <c r="S9" s="18">
        <v>0.35648693915687829</v>
      </c>
      <c r="T9" s="18">
        <v>0.42243002076992781</v>
      </c>
      <c r="U9" s="18">
        <v>0.28897985016380912</v>
      </c>
      <c r="W9" s="18">
        <v>0.40566437640569242</v>
      </c>
      <c r="X9" s="18">
        <v>0.4962032411466144</v>
      </c>
      <c r="Y9" s="18">
        <v>0.49631040710686047</v>
      </c>
      <c r="Z9" s="18">
        <v>0.42845467926624831</v>
      </c>
      <c r="AA9" s="18">
        <v>0.69112745897319106</v>
      </c>
      <c r="AB9" s="18">
        <v>0.54192932493547108</v>
      </c>
      <c r="AC9" s="18">
        <v>0.50667918221852626</v>
      </c>
      <c r="AD9" s="18">
        <v>0.68679977509592549</v>
      </c>
      <c r="AE9" s="18">
        <v>0.70873198295943418</v>
      </c>
      <c r="AG9" s="18">
        <v>0.46140147745494919</v>
      </c>
      <c r="AH9" s="18">
        <v>0.70180139481413983</v>
      </c>
    </row>
    <row r="10" spans="2:36" ht="32.15" customHeight="1" x14ac:dyDescent="0.35">
      <c r="B10" s="20" t="s">
        <v>334</v>
      </c>
      <c r="C10" s="18">
        <v>0.1926082767230933</v>
      </c>
      <c r="D10" s="18">
        <v>0.2270566925375796</v>
      </c>
      <c r="E10" s="18">
        <v>0.15338717306632521</v>
      </c>
      <c r="G10" s="18">
        <v>0.16623944794407411</v>
      </c>
      <c r="H10" s="18">
        <v>0.26282899708674851</v>
      </c>
      <c r="J10" s="18">
        <v>0.21940379546379959</v>
      </c>
      <c r="K10" s="18">
        <v>0.1583318194359872</v>
      </c>
      <c r="L10" s="18">
        <v>0.2363995011014744</v>
      </c>
      <c r="M10" s="18">
        <v>0.20888062742698579</v>
      </c>
      <c r="N10" s="18">
        <v>0.1275804885926079</v>
      </c>
      <c r="O10" s="18">
        <v>9.8017776250936578E-2</v>
      </c>
      <c r="P10" s="18">
        <v>0.13846716100313211</v>
      </c>
      <c r="Q10" s="18">
        <v>0.2173960445604147</v>
      </c>
      <c r="R10" s="18">
        <v>0.2245638010335671</v>
      </c>
      <c r="S10" s="18">
        <v>0.34460887738230872</v>
      </c>
      <c r="T10" s="18">
        <v>0.1116116282762788</v>
      </c>
      <c r="U10" s="18">
        <v>0.51102014983619093</v>
      </c>
      <c r="W10" s="18">
        <v>0.14968224875670821</v>
      </c>
      <c r="X10" s="18">
        <v>0.17638367324414561</v>
      </c>
      <c r="Y10" s="18">
        <v>0.19156321911759339</v>
      </c>
      <c r="Z10" s="18">
        <v>0.35036331871051329</v>
      </c>
      <c r="AA10" s="18">
        <v>0.1112651549034339</v>
      </c>
      <c r="AB10" s="18">
        <v>0.40184519658925388</v>
      </c>
      <c r="AC10" s="18">
        <v>0.33876105605514628</v>
      </c>
      <c r="AD10" s="18">
        <v>0.31320022490407451</v>
      </c>
      <c r="AE10" s="18">
        <v>0.17411764545693009</v>
      </c>
      <c r="AG10" s="18">
        <v>0.1929220021244793</v>
      </c>
      <c r="AH10" s="18">
        <v>0.2180678068967721</v>
      </c>
    </row>
    <row r="11" spans="2:36" ht="32.15" customHeight="1" x14ac:dyDescent="0.35">
      <c r="B11" s="20" t="s">
        <v>335</v>
      </c>
      <c r="C11" s="18">
        <v>0.26921497458828458</v>
      </c>
      <c r="D11" s="18">
        <v>0.24826183074724359</v>
      </c>
      <c r="E11" s="18">
        <v>0.29356070794806788</v>
      </c>
      <c r="G11" s="18">
        <v>0.31753692997715421</v>
      </c>
      <c r="H11" s="18">
        <v>0.14053263737781749</v>
      </c>
      <c r="J11" s="18">
        <v>0.17480312000808801</v>
      </c>
      <c r="K11" s="18">
        <v>0.34447655922670278</v>
      </c>
      <c r="L11" s="18">
        <v>0.21721442453406081</v>
      </c>
      <c r="M11" s="18">
        <v>0.36436544918528391</v>
      </c>
      <c r="N11" s="18">
        <v>0.35076640953294058</v>
      </c>
      <c r="O11" s="18">
        <v>0.2568357250245567</v>
      </c>
      <c r="P11" s="18">
        <v>0.2412510731007485</v>
      </c>
      <c r="Q11" s="18">
        <v>0.36978865921270199</v>
      </c>
      <c r="R11" s="18">
        <v>0.21057685461236519</v>
      </c>
      <c r="S11" s="18">
        <v>0.20749479561782111</v>
      </c>
      <c r="T11" s="18">
        <v>0.37280108233760501</v>
      </c>
      <c r="U11" s="18">
        <v>0.2</v>
      </c>
      <c r="W11" s="18">
        <v>0.36568593732788979</v>
      </c>
      <c r="X11" s="18">
        <v>0.21257989433661301</v>
      </c>
      <c r="Y11" s="18">
        <v>0.27937840421384053</v>
      </c>
      <c r="Z11" s="18">
        <v>0.18168569289491049</v>
      </c>
      <c r="AA11" s="18">
        <v>0.1008286813893665</v>
      </c>
      <c r="AB11" s="18">
        <v>5.6225478475275023E-2</v>
      </c>
      <c r="AC11" s="18">
        <v>0.1165644780770763</v>
      </c>
      <c r="AD11" s="18">
        <v>0</v>
      </c>
      <c r="AE11" s="18">
        <v>0.11715037158363539</v>
      </c>
      <c r="AG11" s="18">
        <v>0.27444297501051201</v>
      </c>
      <c r="AH11" s="18">
        <v>8.0130798289088215E-2</v>
      </c>
    </row>
    <row r="12" spans="2:36" ht="32.15" customHeight="1" x14ac:dyDescent="0.35">
      <c r="B12" s="20" t="s">
        <v>336</v>
      </c>
      <c r="C12" s="18">
        <v>6.8720257016983075E-2</v>
      </c>
      <c r="D12" s="18">
        <v>6.5937801442417149E-2</v>
      </c>
      <c r="E12" s="18">
        <v>6.7641288245857578E-2</v>
      </c>
      <c r="G12" s="18">
        <v>7.5788456730649767E-2</v>
      </c>
      <c r="H12" s="18">
        <v>4.9897499293182643E-2</v>
      </c>
      <c r="J12" s="18">
        <v>0.10538950718813429</v>
      </c>
      <c r="K12" s="18">
        <v>6.1965198340026333E-2</v>
      </c>
      <c r="L12" s="18">
        <v>9.2425340044836407E-2</v>
      </c>
      <c r="M12" s="18">
        <v>2.2212322849975191E-2</v>
      </c>
      <c r="N12" s="18">
        <v>4.6797558399019439E-2</v>
      </c>
      <c r="O12" s="18">
        <v>7.8069353691683607E-2</v>
      </c>
      <c r="P12" s="18">
        <v>7.1949218421935274E-2</v>
      </c>
      <c r="Q12" s="18">
        <v>0</v>
      </c>
      <c r="R12" s="18">
        <v>7.781088954249174E-2</v>
      </c>
      <c r="S12" s="18">
        <v>9.1409387842991727E-2</v>
      </c>
      <c r="T12" s="18">
        <v>9.3157268616188504E-2</v>
      </c>
      <c r="U12" s="18">
        <v>0</v>
      </c>
      <c r="W12" s="18">
        <v>7.8967437509709568E-2</v>
      </c>
      <c r="X12" s="18">
        <v>0.1148331912726272</v>
      </c>
      <c r="Y12" s="18">
        <v>3.2747969561705732E-2</v>
      </c>
      <c r="Z12" s="18">
        <v>3.9496309128328078E-2</v>
      </c>
      <c r="AA12" s="18">
        <v>9.6778704734008444E-2</v>
      </c>
      <c r="AB12" s="18">
        <v>0</v>
      </c>
      <c r="AC12" s="18">
        <v>3.7995283649251067E-2</v>
      </c>
      <c r="AD12" s="18">
        <v>0</v>
      </c>
      <c r="AE12" s="18">
        <v>0</v>
      </c>
      <c r="AG12" s="18">
        <v>7.1233545410059468E-2</v>
      </c>
      <c r="AH12" s="18">
        <v>0</v>
      </c>
    </row>
    <row r="14" spans="2:36" x14ac:dyDescent="0.35">
      <c r="B14" t="s">
        <v>380</v>
      </c>
    </row>
    <row r="15" spans="2:36" x14ac:dyDescent="0.35">
      <c r="B15"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337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68</v>
      </c>
      <c r="C9" s="18">
        <v>0.43285053359184522</v>
      </c>
      <c r="D9" s="18">
        <v>0.43219981651106087</v>
      </c>
      <c r="E9" s="18">
        <v>0.4362348440278675</v>
      </c>
      <c r="G9" s="18">
        <v>0.40655822192157592</v>
      </c>
      <c r="H9" s="18">
        <v>0.50286748735890274</v>
      </c>
      <c r="J9" s="18">
        <v>0.44974270624605972</v>
      </c>
      <c r="K9" s="18">
        <v>0.49694069159114002</v>
      </c>
      <c r="L9" s="18">
        <v>0.41664766942650222</v>
      </c>
      <c r="M9" s="18">
        <v>0.46710717597896168</v>
      </c>
      <c r="N9" s="18">
        <v>0.36458230326755431</v>
      </c>
      <c r="O9" s="18">
        <v>0.44921560407304151</v>
      </c>
      <c r="P9" s="18">
        <v>0.44936583788026419</v>
      </c>
      <c r="Q9" s="18">
        <v>0.39424658296859139</v>
      </c>
      <c r="R9" s="18">
        <v>0.47915334782984093</v>
      </c>
      <c r="S9" s="18">
        <v>0.49771315332449451</v>
      </c>
      <c r="T9" s="18">
        <v>0.28708526655925731</v>
      </c>
      <c r="U9" s="18">
        <v>0.31102014983619097</v>
      </c>
      <c r="W9" s="18">
        <v>0.32026384859044299</v>
      </c>
      <c r="X9" s="18">
        <v>0.56341769500698846</v>
      </c>
      <c r="Y9" s="18">
        <v>0.49691494009553472</v>
      </c>
      <c r="Z9" s="18">
        <v>0.3094704121841399</v>
      </c>
      <c r="AA9" s="18">
        <v>0.44695021351721081</v>
      </c>
      <c r="AB9" s="18">
        <v>0.68471543945728208</v>
      </c>
      <c r="AC9" s="18">
        <v>0.62876753183158407</v>
      </c>
      <c r="AD9" s="18">
        <v>0.61942378490056671</v>
      </c>
      <c r="AE9" s="18">
        <v>0.82243766128897355</v>
      </c>
      <c r="AG9" s="18">
        <v>0.4217134123392241</v>
      </c>
      <c r="AH9" s="18">
        <v>0.75828517952407082</v>
      </c>
    </row>
    <row r="10" spans="2:36" ht="32.15" customHeight="1" x14ac:dyDescent="0.35">
      <c r="B10" s="20" t="s">
        <v>334</v>
      </c>
      <c r="C10" s="18">
        <v>0.1901294153938477</v>
      </c>
      <c r="D10" s="18">
        <v>0.2321545061300169</v>
      </c>
      <c r="E10" s="18">
        <v>0.1470021572926728</v>
      </c>
      <c r="G10" s="18">
        <v>0.17247887255588359</v>
      </c>
      <c r="H10" s="18">
        <v>0.2371331652865076</v>
      </c>
      <c r="J10" s="18">
        <v>0.19674557306747581</v>
      </c>
      <c r="K10" s="18">
        <v>0.17224006458888461</v>
      </c>
      <c r="L10" s="18">
        <v>0.28218578585170878</v>
      </c>
      <c r="M10" s="18">
        <v>0.14611287272425019</v>
      </c>
      <c r="N10" s="18">
        <v>0.1013239603856842</v>
      </c>
      <c r="O10" s="18">
        <v>0.15206512085372451</v>
      </c>
      <c r="P10" s="18">
        <v>0.1173221687813782</v>
      </c>
      <c r="Q10" s="18">
        <v>0.1865995824828153</v>
      </c>
      <c r="R10" s="18">
        <v>0.12470530823040391</v>
      </c>
      <c r="S10" s="18">
        <v>0.24908735713618849</v>
      </c>
      <c r="T10" s="18">
        <v>0.26353662801934369</v>
      </c>
      <c r="U10" s="18">
        <v>0.4</v>
      </c>
      <c r="W10" s="18">
        <v>0.12888360833362769</v>
      </c>
      <c r="X10" s="18">
        <v>0.13253342279032679</v>
      </c>
      <c r="Y10" s="18">
        <v>0.21991919951791461</v>
      </c>
      <c r="Z10" s="18">
        <v>0.40700966879757922</v>
      </c>
      <c r="AA10" s="18">
        <v>0.34564991032469261</v>
      </c>
      <c r="AB10" s="18">
        <v>0.26453438487992081</v>
      </c>
      <c r="AC10" s="18">
        <v>0.28970831170797318</v>
      </c>
      <c r="AD10" s="18">
        <v>0.25357809286912381</v>
      </c>
      <c r="AE10" s="18">
        <v>6.0411967127390741E-2</v>
      </c>
      <c r="AG10" s="18">
        <v>0.1911896770149478</v>
      </c>
      <c r="AH10" s="18">
        <v>0.1214525549911232</v>
      </c>
    </row>
    <row r="11" spans="2:36" ht="32.15" customHeight="1" x14ac:dyDescent="0.35">
      <c r="B11" s="20" t="s">
        <v>335</v>
      </c>
      <c r="C11" s="18">
        <v>0.30559251931529491</v>
      </c>
      <c r="D11" s="18">
        <v>0.25452391769106492</v>
      </c>
      <c r="E11" s="18">
        <v>0.36010526212817068</v>
      </c>
      <c r="G11" s="18">
        <v>0.34515533230507289</v>
      </c>
      <c r="H11" s="18">
        <v>0.20023595414372231</v>
      </c>
      <c r="J11" s="18">
        <v>0.28900213184024298</v>
      </c>
      <c r="K11" s="18">
        <v>0.27568270318331273</v>
      </c>
      <c r="L11" s="18">
        <v>0.2289380185793497</v>
      </c>
      <c r="M11" s="18">
        <v>0.34235530559683752</v>
      </c>
      <c r="N11" s="18">
        <v>0.44049861954872238</v>
      </c>
      <c r="O11" s="18">
        <v>0.25072614373644569</v>
      </c>
      <c r="P11" s="18">
        <v>0.3852967632789554</v>
      </c>
      <c r="Q11" s="18">
        <v>0.39447124688064739</v>
      </c>
      <c r="R11" s="18">
        <v>0.30502727692610832</v>
      </c>
      <c r="S11" s="18">
        <v>0.20749479561782111</v>
      </c>
      <c r="T11" s="18">
        <v>0.35622083680521061</v>
      </c>
      <c r="U11" s="18">
        <v>0.2</v>
      </c>
      <c r="W11" s="18">
        <v>0.44447839092560032</v>
      </c>
      <c r="X11" s="18">
        <v>0.24474693592184291</v>
      </c>
      <c r="Y11" s="18">
        <v>0.26392807981148009</v>
      </c>
      <c r="Z11" s="18">
        <v>0.20838724285263749</v>
      </c>
      <c r="AA11" s="18">
        <v>0.14261048927458861</v>
      </c>
      <c r="AB11" s="18">
        <v>5.075017566279711E-2</v>
      </c>
      <c r="AC11" s="18">
        <v>4.3528872811191562E-2</v>
      </c>
      <c r="AD11" s="18">
        <v>0</v>
      </c>
      <c r="AE11" s="18">
        <v>0.11715037158363539</v>
      </c>
      <c r="AG11" s="18">
        <v>0.31429570361958009</v>
      </c>
      <c r="AH11" s="18">
        <v>8.0130798289088215E-2</v>
      </c>
    </row>
    <row r="12" spans="2:36" ht="32.15" customHeight="1" x14ac:dyDescent="0.35">
      <c r="B12" s="20" t="s">
        <v>336</v>
      </c>
      <c r="C12" s="18">
        <v>7.1427531699012309E-2</v>
      </c>
      <c r="D12" s="18">
        <v>8.112175966785734E-2</v>
      </c>
      <c r="E12" s="18">
        <v>5.6657736551289133E-2</v>
      </c>
      <c r="G12" s="18">
        <v>7.5807573217467769E-2</v>
      </c>
      <c r="H12" s="18">
        <v>5.9763393210867467E-2</v>
      </c>
      <c r="J12" s="18">
        <v>6.4509588846221655E-2</v>
      </c>
      <c r="K12" s="18">
        <v>5.5136540636662533E-2</v>
      </c>
      <c r="L12" s="18">
        <v>7.2228526142439062E-2</v>
      </c>
      <c r="M12" s="18">
        <v>4.4424645699950388E-2</v>
      </c>
      <c r="N12" s="18">
        <v>9.3595116798038877E-2</v>
      </c>
      <c r="O12" s="18">
        <v>0.14799313133678799</v>
      </c>
      <c r="P12" s="18">
        <v>4.8015230059402288E-2</v>
      </c>
      <c r="Q12" s="18">
        <v>2.4682587667945462E-2</v>
      </c>
      <c r="R12" s="18">
        <v>9.1114067013646771E-2</v>
      </c>
      <c r="S12" s="18">
        <v>4.5704693921495863E-2</v>
      </c>
      <c r="T12" s="18">
        <v>9.3157268616188504E-2</v>
      </c>
      <c r="U12" s="18">
        <v>8.8979850163809091E-2</v>
      </c>
      <c r="W12" s="18">
        <v>0.1063741521503289</v>
      </c>
      <c r="X12" s="18">
        <v>5.9301946280841761E-2</v>
      </c>
      <c r="Y12" s="18">
        <v>1.9237780575070761E-2</v>
      </c>
      <c r="Z12" s="18">
        <v>7.5132676165643439E-2</v>
      </c>
      <c r="AA12" s="18">
        <v>6.4789386883508049E-2</v>
      </c>
      <c r="AB12" s="18">
        <v>0</v>
      </c>
      <c r="AC12" s="18">
        <v>3.7995283649251067E-2</v>
      </c>
      <c r="AD12" s="18">
        <v>0.1269981222303096</v>
      </c>
      <c r="AE12" s="18">
        <v>0</v>
      </c>
      <c r="AG12" s="18">
        <v>7.2801207026247941E-2</v>
      </c>
      <c r="AH12" s="18">
        <v>4.0131467195717738E-2</v>
      </c>
    </row>
    <row r="14" spans="2:36" x14ac:dyDescent="0.35">
      <c r="B14" t="s">
        <v>380</v>
      </c>
    </row>
    <row r="15" spans="2:36" x14ac:dyDescent="0.35">
      <c r="B15"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338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68</v>
      </c>
      <c r="C9" s="18">
        <v>0.33726167728049422</v>
      </c>
      <c r="D9" s="18">
        <v>0.37070224112824229</v>
      </c>
      <c r="E9" s="18">
        <v>0.30153748784034468</v>
      </c>
      <c r="G9" s="18">
        <v>0.2581777540081398</v>
      </c>
      <c r="H9" s="18">
        <v>0.54786375247722596</v>
      </c>
      <c r="J9" s="18">
        <v>0.30463278491398632</v>
      </c>
      <c r="K9" s="18">
        <v>0.32997439995607147</v>
      </c>
      <c r="L9" s="18">
        <v>0.40130733027072768</v>
      </c>
      <c r="M9" s="18">
        <v>0.3413745470033846</v>
      </c>
      <c r="N9" s="18">
        <v>0.22461558513326549</v>
      </c>
      <c r="O9" s="18">
        <v>0.38562993529699058</v>
      </c>
      <c r="P9" s="18">
        <v>0.27783910082291458</v>
      </c>
      <c r="Q9" s="18">
        <v>0.312047520130185</v>
      </c>
      <c r="R9" s="18">
        <v>0.45598654420769658</v>
      </c>
      <c r="S9" s="18">
        <v>0.37340025523034148</v>
      </c>
      <c r="T9" s="18">
        <v>0.2311377692207201</v>
      </c>
      <c r="U9" s="18">
        <v>0.2</v>
      </c>
      <c r="W9" s="18">
        <v>0.17013047001696141</v>
      </c>
      <c r="X9" s="18">
        <v>0.34899194676300582</v>
      </c>
      <c r="Y9" s="18">
        <v>0.36747787579770869</v>
      </c>
      <c r="Z9" s="18">
        <v>0.53691024123538844</v>
      </c>
      <c r="AA9" s="18">
        <v>0.55474445718260235</v>
      </c>
      <c r="AB9" s="18">
        <v>0.57456221065307622</v>
      </c>
      <c r="AC9" s="18">
        <v>0.76621207944046088</v>
      </c>
      <c r="AD9" s="18">
        <v>0.87718676262004025</v>
      </c>
      <c r="AE9" s="18">
        <v>0.75066013183569735</v>
      </c>
      <c r="AG9" s="18">
        <v>0.323411817973979</v>
      </c>
      <c r="AH9" s="18">
        <v>0.79064260750961501</v>
      </c>
    </row>
    <row r="10" spans="2:36" ht="32.15" customHeight="1" x14ac:dyDescent="0.35">
      <c r="B10" s="20" t="s">
        <v>334</v>
      </c>
      <c r="C10" s="18">
        <v>0.24699744470977619</v>
      </c>
      <c r="D10" s="18">
        <v>0.2867776479298807</v>
      </c>
      <c r="E10" s="18">
        <v>0.2036928264049272</v>
      </c>
      <c r="G10" s="18">
        <v>0.24784841430166249</v>
      </c>
      <c r="H10" s="18">
        <v>0.24473129560430759</v>
      </c>
      <c r="J10" s="18">
        <v>0.25690594638237119</v>
      </c>
      <c r="K10" s="18">
        <v>0.28634543982990091</v>
      </c>
      <c r="L10" s="18">
        <v>0.2669879376826938</v>
      </c>
      <c r="M10" s="18">
        <v>0.19787302578705121</v>
      </c>
      <c r="N10" s="18">
        <v>0.23742777173771601</v>
      </c>
      <c r="O10" s="18">
        <v>0.21157880011283881</v>
      </c>
      <c r="P10" s="18">
        <v>0.2675582334642479</v>
      </c>
      <c r="Q10" s="18">
        <v>0.26879864532122172</v>
      </c>
      <c r="R10" s="18">
        <v>0.1978120063419577</v>
      </c>
      <c r="S10" s="18">
        <v>0.186930908089112</v>
      </c>
      <c r="T10" s="18">
        <v>0.15145193991274319</v>
      </c>
      <c r="U10" s="18">
        <v>0.48897985016380913</v>
      </c>
      <c r="W10" s="18">
        <v>0.216317400110422</v>
      </c>
      <c r="X10" s="18">
        <v>0.34603017349677562</v>
      </c>
      <c r="Y10" s="18">
        <v>0.23712940986636841</v>
      </c>
      <c r="Z10" s="18">
        <v>0.25309452717247682</v>
      </c>
      <c r="AA10" s="18">
        <v>0.24764815669402279</v>
      </c>
      <c r="AB10" s="18">
        <v>0.31846213520885158</v>
      </c>
      <c r="AC10" s="18">
        <v>0.15779735326103689</v>
      </c>
      <c r="AD10" s="18">
        <v>0</v>
      </c>
      <c r="AE10" s="18">
        <v>0.2493398681643024</v>
      </c>
      <c r="AG10" s="18">
        <v>0.24898508632314681</v>
      </c>
      <c r="AH10" s="18">
        <v>0.1705483509033319</v>
      </c>
    </row>
    <row r="11" spans="2:36" ht="32.15" customHeight="1" x14ac:dyDescent="0.35">
      <c r="B11" s="20" t="s">
        <v>335</v>
      </c>
      <c r="C11" s="18">
        <v>0.34737602461194689</v>
      </c>
      <c r="D11" s="18">
        <v>0.28901490673419328</v>
      </c>
      <c r="E11" s="18">
        <v>0.41419395532052522</v>
      </c>
      <c r="G11" s="18">
        <v>0.41558292025227772</v>
      </c>
      <c r="H11" s="18">
        <v>0.16573969234361599</v>
      </c>
      <c r="J11" s="18">
        <v>0.33866779216421677</v>
      </c>
      <c r="K11" s="18">
        <v>0.35611188989569642</v>
      </c>
      <c r="L11" s="18">
        <v>0.22841069332967959</v>
      </c>
      <c r="M11" s="18">
        <v>0.43854010435958879</v>
      </c>
      <c r="N11" s="18">
        <v>0.49115908472999892</v>
      </c>
      <c r="O11" s="18">
        <v>0.30005665517780628</v>
      </c>
      <c r="P11" s="18">
        <v>0.35460774975600018</v>
      </c>
      <c r="Q11" s="18">
        <v>0.41915383454859279</v>
      </c>
      <c r="R11" s="18">
        <v>0.2912463739229636</v>
      </c>
      <c r="S11" s="18">
        <v>0.39396414275905067</v>
      </c>
      <c r="T11" s="18">
        <v>0.55308042706456328</v>
      </c>
      <c r="U11" s="18">
        <v>0.31102014983619092</v>
      </c>
      <c r="W11" s="18">
        <v>0.52394121086259826</v>
      </c>
      <c r="X11" s="18">
        <v>0.25740489517177439</v>
      </c>
      <c r="Y11" s="18">
        <v>0.32926330380941182</v>
      </c>
      <c r="Z11" s="18">
        <v>0.16736310323823059</v>
      </c>
      <c r="AA11" s="18">
        <v>0.13933225686804049</v>
      </c>
      <c r="AB11" s="18">
        <v>0.1069756541380721</v>
      </c>
      <c r="AC11" s="18">
        <v>3.7995283649251067E-2</v>
      </c>
      <c r="AD11" s="18">
        <v>0</v>
      </c>
      <c r="AE11" s="18">
        <v>0</v>
      </c>
      <c r="AG11" s="18">
        <v>0.36008051916112283</v>
      </c>
      <c r="AH11" s="18">
        <v>0</v>
      </c>
    </row>
    <row r="12" spans="2:36" ht="32.15" customHeight="1" x14ac:dyDescent="0.35">
      <c r="B12" s="20" t="s">
        <v>336</v>
      </c>
      <c r="C12" s="18">
        <v>6.8364853397782699E-2</v>
      </c>
      <c r="D12" s="18">
        <v>5.3505204207683753E-2</v>
      </c>
      <c r="E12" s="18">
        <v>8.0575730434202991E-2</v>
      </c>
      <c r="G12" s="18">
        <v>7.8390911437920083E-2</v>
      </c>
      <c r="H12" s="18">
        <v>4.1665259574850427E-2</v>
      </c>
      <c r="J12" s="18">
        <v>9.9793476539425788E-2</v>
      </c>
      <c r="K12" s="18">
        <v>2.756827031833127E-2</v>
      </c>
      <c r="L12" s="18">
        <v>0.1032940387168987</v>
      </c>
      <c r="M12" s="18">
        <v>2.2212322849975191E-2</v>
      </c>
      <c r="N12" s="18">
        <v>4.6797558399019439E-2</v>
      </c>
      <c r="O12" s="18">
        <v>0.1027346094123639</v>
      </c>
      <c r="P12" s="18">
        <v>9.9994915956837363E-2</v>
      </c>
      <c r="Q12" s="18">
        <v>0</v>
      </c>
      <c r="R12" s="18">
        <v>5.4955075527381783E-2</v>
      </c>
      <c r="S12" s="18">
        <v>4.5704693921495863E-2</v>
      </c>
      <c r="T12" s="18">
        <v>6.4329863801973558E-2</v>
      </c>
      <c r="U12" s="18">
        <v>0</v>
      </c>
      <c r="W12" s="18">
        <v>8.9610919010018358E-2</v>
      </c>
      <c r="X12" s="18">
        <v>4.7572984568444283E-2</v>
      </c>
      <c r="Y12" s="18">
        <v>6.6129410526511126E-2</v>
      </c>
      <c r="Z12" s="18">
        <v>4.263212835390421E-2</v>
      </c>
      <c r="AA12" s="18">
        <v>5.8275129255334422E-2</v>
      </c>
      <c r="AB12" s="18">
        <v>0</v>
      </c>
      <c r="AC12" s="18">
        <v>3.7995283649251067E-2</v>
      </c>
      <c r="AD12" s="18">
        <v>0.12281323737995981</v>
      </c>
      <c r="AE12" s="18">
        <v>0</v>
      </c>
      <c r="AG12" s="18">
        <v>6.7522576541751436E-2</v>
      </c>
      <c r="AH12" s="18">
        <v>3.8809041587053221E-2</v>
      </c>
    </row>
    <row r="14" spans="2:36" x14ac:dyDescent="0.35">
      <c r="B14" t="s">
        <v>380</v>
      </c>
    </row>
    <row r="15" spans="2:36" x14ac:dyDescent="0.35">
      <c r="B15"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339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68</v>
      </c>
      <c r="C9" s="18">
        <v>0.2730118163352227</v>
      </c>
      <c r="D9" s="18">
        <v>0.28832799482909333</v>
      </c>
      <c r="E9" s="18">
        <v>0.2561802692502872</v>
      </c>
      <c r="G9" s="18">
        <v>0.217564350206328</v>
      </c>
      <c r="H9" s="18">
        <v>0.42066953168313809</v>
      </c>
      <c r="J9" s="18">
        <v>0.21362171782312289</v>
      </c>
      <c r="K9" s="18">
        <v>0.3851109405927341</v>
      </c>
      <c r="L9" s="18">
        <v>0.30174868179910902</v>
      </c>
      <c r="M9" s="18">
        <v>0.28777581695633009</v>
      </c>
      <c r="N9" s="18">
        <v>0.26368429994463971</v>
      </c>
      <c r="O9" s="18">
        <v>0.28150257775794307</v>
      </c>
      <c r="P9" s="18">
        <v>0.2211358604235224</v>
      </c>
      <c r="Q9" s="18">
        <v>0.26290700870635009</v>
      </c>
      <c r="R9" s="18">
        <v>0.30540005626912081</v>
      </c>
      <c r="S9" s="18">
        <v>0.17412972441877739</v>
      </c>
      <c r="T9" s="18">
        <v>0.23453200929722989</v>
      </c>
      <c r="U9" s="18">
        <v>0.17795970032761821</v>
      </c>
      <c r="W9" s="18">
        <v>0.19717449382781241</v>
      </c>
      <c r="X9" s="18">
        <v>0.2094025878471133</v>
      </c>
      <c r="Y9" s="18">
        <v>0.33514246869284842</v>
      </c>
      <c r="Z9" s="18">
        <v>0.38341963691165448</v>
      </c>
      <c r="AA9" s="18">
        <v>0.37453487491025789</v>
      </c>
      <c r="AB9" s="18">
        <v>0.49937548290592693</v>
      </c>
      <c r="AC9" s="18">
        <v>0.35734989635676301</v>
      </c>
      <c r="AD9" s="18">
        <v>0.47437381883287433</v>
      </c>
      <c r="AE9" s="18">
        <v>0.52757527953688055</v>
      </c>
      <c r="AG9" s="18">
        <v>0.26330564725205852</v>
      </c>
      <c r="AH9" s="18">
        <v>0.51076359258031945</v>
      </c>
    </row>
    <row r="10" spans="2:36" ht="32.15" customHeight="1" x14ac:dyDescent="0.35">
      <c r="B10" s="20" t="s">
        <v>334</v>
      </c>
      <c r="C10" s="18">
        <v>0.28282761365069159</v>
      </c>
      <c r="D10" s="18">
        <v>0.33111440971227218</v>
      </c>
      <c r="E10" s="18">
        <v>0.2343367824195639</v>
      </c>
      <c r="G10" s="18">
        <v>0.27589692326438869</v>
      </c>
      <c r="H10" s="18">
        <v>0.30128418127537437</v>
      </c>
      <c r="J10" s="18">
        <v>0.31316618065849711</v>
      </c>
      <c r="K10" s="18">
        <v>0.24284422986223189</v>
      </c>
      <c r="L10" s="18">
        <v>0.30663386679137478</v>
      </c>
      <c r="M10" s="18">
        <v>0.22559096020694089</v>
      </c>
      <c r="N10" s="18">
        <v>0.1794644200315639</v>
      </c>
      <c r="O10" s="18">
        <v>0.33833541861409833</v>
      </c>
      <c r="P10" s="18">
        <v>0.25537193246308731</v>
      </c>
      <c r="Q10" s="18">
        <v>0.26268477091156772</v>
      </c>
      <c r="R10" s="18">
        <v>0.25713898751758729</v>
      </c>
      <c r="S10" s="18">
        <v>0.31124380618326503</v>
      </c>
      <c r="T10" s="18">
        <v>0.32136344552062468</v>
      </c>
      <c r="U10" s="18">
        <v>0.44408059934476368</v>
      </c>
      <c r="W10" s="18">
        <v>0.2098728493702634</v>
      </c>
      <c r="X10" s="18">
        <v>0.30284505586051719</v>
      </c>
      <c r="Y10" s="18">
        <v>0.34117442383534058</v>
      </c>
      <c r="Z10" s="18">
        <v>0.38472111659670732</v>
      </c>
      <c r="AA10" s="18">
        <v>0.46890239210432211</v>
      </c>
      <c r="AB10" s="18">
        <v>0.29231561068942741</v>
      </c>
      <c r="AC10" s="18">
        <v>0.40640215522371242</v>
      </c>
      <c r="AD10" s="18">
        <v>0.40281294378716581</v>
      </c>
      <c r="AE10" s="18">
        <v>8.8856005084228792E-2</v>
      </c>
      <c r="AG10" s="18">
        <v>0.28736687259657628</v>
      </c>
      <c r="AH10" s="18">
        <v>0.18806654745410531</v>
      </c>
    </row>
    <row r="11" spans="2:36" ht="32.15" customHeight="1" x14ac:dyDescent="0.35">
      <c r="B11" s="20" t="s">
        <v>335</v>
      </c>
      <c r="C11" s="18">
        <v>0.38090090549331002</v>
      </c>
      <c r="D11" s="18">
        <v>0.32802325730012288</v>
      </c>
      <c r="E11" s="18">
        <v>0.43864811506992207</v>
      </c>
      <c r="G11" s="18">
        <v>0.43735068122768361</v>
      </c>
      <c r="H11" s="18">
        <v>0.2305740195457453</v>
      </c>
      <c r="J11" s="18">
        <v>0.37901465562766279</v>
      </c>
      <c r="K11" s="18">
        <v>0.34447655922670278</v>
      </c>
      <c r="L11" s="18">
        <v>0.31707835209037899</v>
      </c>
      <c r="M11" s="18">
        <v>0.41449426421678309</v>
      </c>
      <c r="N11" s="18">
        <v>0.55685128002379636</v>
      </c>
      <c r="O11" s="18">
        <v>0.25276213849491402</v>
      </c>
      <c r="P11" s="18">
        <v>0.45550744452948788</v>
      </c>
      <c r="Q11" s="18">
        <v>0.39650867230556353</v>
      </c>
      <c r="R11" s="18">
        <v>0.40082423919503712</v>
      </c>
      <c r="S11" s="18">
        <v>0.51462646939795764</v>
      </c>
      <c r="T11" s="18">
        <v>0.44410454518214548</v>
      </c>
      <c r="U11" s="18">
        <v>0.28897985016380912</v>
      </c>
      <c r="W11" s="18">
        <v>0.51176989555791896</v>
      </c>
      <c r="X11" s="18">
        <v>0.41103846947177869</v>
      </c>
      <c r="Y11" s="18">
        <v>0.27639852266441312</v>
      </c>
      <c r="Z11" s="18">
        <v>0.20681502110309061</v>
      </c>
      <c r="AA11" s="18">
        <v>0.15656273298541989</v>
      </c>
      <c r="AB11" s="18">
        <v>0.20830890640464569</v>
      </c>
      <c r="AC11" s="18">
        <v>0.15472379195908201</v>
      </c>
      <c r="AD11" s="18">
        <v>0</v>
      </c>
      <c r="AE11" s="18">
        <v>0.32683031092264558</v>
      </c>
      <c r="AG11" s="18">
        <v>0.38614985594205042</v>
      </c>
      <c r="AH11" s="18">
        <v>0.22355177679146901</v>
      </c>
    </row>
    <row r="12" spans="2:36" ht="32.15" customHeight="1" x14ac:dyDescent="0.35">
      <c r="B12" s="20" t="s">
        <v>336</v>
      </c>
      <c r="C12" s="18">
        <v>6.3259664520775805E-2</v>
      </c>
      <c r="D12" s="18">
        <v>5.2534338158511613E-2</v>
      </c>
      <c r="E12" s="18">
        <v>7.083483326022684E-2</v>
      </c>
      <c r="G12" s="18">
        <v>6.918804530159986E-2</v>
      </c>
      <c r="H12" s="18">
        <v>4.7472267495742078E-2</v>
      </c>
      <c r="J12" s="18">
        <v>9.4197445890717268E-2</v>
      </c>
      <c r="K12" s="18">
        <v>2.756827031833127E-2</v>
      </c>
      <c r="L12" s="18">
        <v>7.4539099319136951E-2</v>
      </c>
      <c r="M12" s="18">
        <v>7.2138958619945626E-2</v>
      </c>
      <c r="N12" s="18">
        <v>0</v>
      </c>
      <c r="O12" s="18">
        <v>0.12739986513304419</v>
      </c>
      <c r="P12" s="18">
        <v>6.79847625839025E-2</v>
      </c>
      <c r="Q12" s="18">
        <v>7.7899548076518249E-2</v>
      </c>
      <c r="R12" s="18">
        <v>3.6636717018254522E-2</v>
      </c>
      <c r="S12" s="18">
        <v>0</v>
      </c>
      <c r="T12" s="18">
        <v>0</v>
      </c>
      <c r="U12" s="18">
        <v>8.8979850163809091E-2</v>
      </c>
      <c r="W12" s="18">
        <v>8.1182761244005239E-2</v>
      </c>
      <c r="X12" s="18">
        <v>7.6713886820590868E-2</v>
      </c>
      <c r="Y12" s="18">
        <v>4.7284584807397861E-2</v>
      </c>
      <c r="Z12" s="18">
        <v>2.5044225388547819E-2</v>
      </c>
      <c r="AA12" s="18">
        <v>0</v>
      </c>
      <c r="AB12" s="18">
        <v>0</v>
      </c>
      <c r="AC12" s="18">
        <v>8.1524156460442629E-2</v>
      </c>
      <c r="AD12" s="18">
        <v>0.12281323737995981</v>
      </c>
      <c r="AE12" s="18">
        <v>5.6738404456244632E-2</v>
      </c>
      <c r="AG12" s="18">
        <v>6.3177624209314789E-2</v>
      </c>
      <c r="AH12" s="18">
        <v>7.7618083174106442E-2</v>
      </c>
    </row>
    <row r="14" spans="2:36" x14ac:dyDescent="0.35">
      <c r="B14" t="s">
        <v>380</v>
      </c>
    </row>
    <row r="15" spans="2:36" x14ac:dyDescent="0.35">
      <c r="B15"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340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68</v>
      </c>
      <c r="C9" s="18">
        <v>0.27662233072795839</v>
      </c>
      <c r="D9" s="18">
        <v>0.31037720946954839</v>
      </c>
      <c r="E9" s="18">
        <v>0.23596401531752559</v>
      </c>
      <c r="G9" s="18">
        <v>0.21814853196035081</v>
      </c>
      <c r="H9" s="18">
        <v>0.43233923064305341</v>
      </c>
      <c r="J9" s="18">
        <v>0.34194888884058972</v>
      </c>
      <c r="K9" s="18">
        <v>0.29030548395609362</v>
      </c>
      <c r="L9" s="18">
        <v>0.37243722847160671</v>
      </c>
      <c r="M9" s="18">
        <v>0.219682428305497</v>
      </c>
      <c r="N9" s="18">
        <v>0.13224090456977489</v>
      </c>
      <c r="O9" s="18">
        <v>0.23828164760469339</v>
      </c>
      <c r="P9" s="18">
        <v>0.22336177909015251</v>
      </c>
      <c r="Q9" s="18">
        <v>0.24185396831630421</v>
      </c>
      <c r="R9" s="18">
        <v>0.37713711768959163</v>
      </c>
      <c r="S9" s="18">
        <v>0.28199086738734969</v>
      </c>
      <c r="T9" s="18">
        <v>0.23640926200844231</v>
      </c>
      <c r="U9" s="18">
        <v>0</v>
      </c>
      <c r="W9" s="18">
        <v>0.15233509140385609</v>
      </c>
      <c r="X9" s="18">
        <v>0.22962573092104591</v>
      </c>
      <c r="Y9" s="18">
        <v>0.38377683095745951</v>
      </c>
      <c r="Z9" s="18">
        <v>0.32384463210276643</v>
      </c>
      <c r="AA9" s="18">
        <v>0.44856658673997801</v>
      </c>
      <c r="AB9" s="18">
        <v>0.65939904085314016</v>
      </c>
      <c r="AC9" s="18">
        <v>0.56743151552626159</v>
      </c>
      <c r="AD9" s="18">
        <v>0.56398653771596563</v>
      </c>
      <c r="AE9" s="18">
        <v>0.61969887343840213</v>
      </c>
      <c r="AG9" s="18">
        <v>0.2663741333211751</v>
      </c>
      <c r="AH9" s="18">
        <v>0.60209374877847133</v>
      </c>
    </row>
    <row r="10" spans="2:36" ht="32.15" customHeight="1" x14ac:dyDescent="0.35">
      <c r="B10" s="20" t="s">
        <v>334</v>
      </c>
      <c r="C10" s="18">
        <v>0.28976659864023502</v>
      </c>
      <c r="D10" s="18">
        <v>0.30479790200844059</v>
      </c>
      <c r="E10" s="18">
        <v>0.2780010655336777</v>
      </c>
      <c r="G10" s="18">
        <v>0.29495718482890387</v>
      </c>
      <c r="H10" s="18">
        <v>0.27594396342452221</v>
      </c>
      <c r="J10" s="18">
        <v>0.17514811879656611</v>
      </c>
      <c r="K10" s="18">
        <v>0.25494487554387851</v>
      </c>
      <c r="L10" s="18">
        <v>0.29209087161635822</v>
      </c>
      <c r="M10" s="18">
        <v>0.2312951295384898</v>
      </c>
      <c r="N10" s="18">
        <v>0.43498931946914782</v>
      </c>
      <c r="O10" s="18">
        <v>0.30552298983413262</v>
      </c>
      <c r="P10" s="18">
        <v>0.30206602267250993</v>
      </c>
      <c r="Q10" s="18">
        <v>0.26721054772041758</v>
      </c>
      <c r="R10" s="18">
        <v>0.26439261966983879</v>
      </c>
      <c r="S10" s="18">
        <v>0.29479205105768441</v>
      </c>
      <c r="T10" s="18">
        <v>0.35094934401748829</v>
      </c>
      <c r="U10" s="18">
        <v>0.6</v>
      </c>
      <c r="W10" s="18">
        <v>0.21649889044761039</v>
      </c>
      <c r="X10" s="18">
        <v>0.32750292011837723</v>
      </c>
      <c r="Y10" s="18">
        <v>0.31787897736952492</v>
      </c>
      <c r="Z10" s="18">
        <v>0.45781991123872151</v>
      </c>
      <c r="AA10" s="18">
        <v>0.39832480253552061</v>
      </c>
      <c r="AB10" s="18">
        <v>0.23212006720523101</v>
      </c>
      <c r="AC10" s="18">
        <v>0.31482790901667518</v>
      </c>
      <c r="AD10" s="18">
        <v>0.31320022490407451</v>
      </c>
      <c r="AE10" s="18">
        <v>0.32338561766854967</v>
      </c>
      <c r="AG10" s="18">
        <v>0.28870056516158688</v>
      </c>
      <c r="AH10" s="18">
        <v>0.32016702869711788</v>
      </c>
    </row>
    <row r="11" spans="2:36" ht="32.15" customHeight="1" x14ac:dyDescent="0.35">
      <c r="B11" s="20" t="s">
        <v>335</v>
      </c>
      <c r="C11" s="18">
        <v>0.33306105484426762</v>
      </c>
      <c r="D11" s="18">
        <v>0.28757964813489711</v>
      </c>
      <c r="E11" s="18">
        <v>0.38546353140637479</v>
      </c>
      <c r="G11" s="18">
        <v>0.37259613398526698</v>
      </c>
      <c r="H11" s="18">
        <v>0.227778345468719</v>
      </c>
      <c r="J11" s="18">
        <v>0.306067656121357</v>
      </c>
      <c r="K11" s="18">
        <v>0.31007963120500781</v>
      </c>
      <c r="L11" s="18">
        <v>0.23371844463686339</v>
      </c>
      <c r="M11" s="18">
        <v>0.5045977964560624</v>
      </c>
      <c r="N11" s="18">
        <v>0.33917465916303829</v>
      </c>
      <c r="O11" s="18">
        <v>0.35346075314880959</v>
      </c>
      <c r="P11" s="18">
        <v>0.35857220559403302</v>
      </c>
      <c r="Q11" s="18">
        <v>0.43545643421773289</v>
      </c>
      <c r="R11" s="18">
        <v>0.22570429757069571</v>
      </c>
      <c r="S11" s="18">
        <v>0.37340025523034148</v>
      </c>
      <c r="T11" s="18">
        <v>0.38334613536458068</v>
      </c>
      <c r="U11" s="18">
        <v>0.4</v>
      </c>
      <c r="W11" s="18">
        <v>0.4793186416729906</v>
      </c>
      <c r="X11" s="18">
        <v>0.31012189176778893</v>
      </c>
      <c r="Y11" s="18">
        <v>0.2655962221113099</v>
      </c>
      <c r="Z11" s="18">
        <v>0.17570332830460789</v>
      </c>
      <c r="AA11" s="18">
        <v>0.1146050352458276</v>
      </c>
      <c r="AB11" s="18">
        <v>0.1084808919416287</v>
      </c>
      <c r="AC11" s="18">
        <v>7.9745291807812035E-2</v>
      </c>
      <c r="AD11" s="18">
        <v>0.12281323737995981</v>
      </c>
      <c r="AE11" s="18">
        <v>5.6915508893047952E-2</v>
      </c>
      <c r="AG11" s="18">
        <v>0.34069789570567732</v>
      </c>
      <c r="AH11" s="18">
        <v>7.7739222524411081E-2</v>
      </c>
    </row>
    <row r="12" spans="2:36" ht="32.15" customHeight="1" x14ac:dyDescent="0.35">
      <c r="B12" s="20" t="s">
        <v>336</v>
      </c>
      <c r="C12" s="18">
        <v>0.100550015787539</v>
      </c>
      <c r="D12" s="18">
        <v>9.7245240387113963E-2</v>
      </c>
      <c r="E12" s="18">
        <v>0.100571387742422</v>
      </c>
      <c r="G12" s="18">
        <v>0.1142981492254784</v>
      </c>
      <c r="H12" s="18">
        <v>6.393846046370541E-2</v>
      </c>
      <c r="J12" s="18">
        <v>0.17683533624148731</v>
      </c>
      <c r="K12" s="18">
        <v>0.14467000929502011</v>
      </c>
      <c r="L12" s="18">
        <v>0.10175345527517141</v>
      </c>
      <c r="M12" s="18">
        <v>4.4424645699950388E-2</v>
      </c>
      <c r="N12" s="18">
        <v>9.3595116798038877E-2</v>
      </c>
      <c r="O12" s="18">
        <v>0.1027346094123639</v>
      </c>
      <c r="P12" s="18">
        <v>0.11599999264330479</v>
      </c>
      <c r="Q12" s="18">
        <v>5.5479049745544871E-2</v>
      </c>
      <c r="R12" s="18">
        <v>0.13276596506987351</v>
      </c>
      <c r="S12" s="18">
        <v>4.9816826324624391E-2</v>
      </c>
      <c r="T12" s="18">
        <v>2.929525860948877E-2</v>
      </c>
      <c r="U12" s="18">
        <v>0</v>
      </c>
      <c r="W12" s="18">
        <v>0.15184737647554281</v>
      </c>
      <c r="X12" s="18">
        <v>0.13274945719278811</v>
      </c>
      <c r="Y12" s="18">
        <v>3.2747969561705732E-2</v>
      </c>
      <c r="Z12" s="18">
        <v>4.263212835390421E-2</v>
      </c>
      <c r="AA12" s="18">
        <v>3.8503575478674029E-2</v>
      </c>
      <c r="AB12" s="18">
        <v>0</v>
      </c>
      <c r="AC12" s="18">
        <v>3.7995283649251067E-2</v>
      </c>
      <c r="AD12" s="18">
        <v>0</v>
      </c>
      <c r="AE12" s="18">
        <v>0</v>
      </c>
      <c r="AG12" s="18">
        <v>0.1042274058115608</v>
      </c>
      <c r="AH12" s="18">
        <v>0</v>
      </c>
    </row>
    <row r="14" spans="2:36" x14ac:dyDescent="0.35">
      <c r="B14" t="s">
        <v>380</v>
      </c>
    </row>
    <row r="15" spans="2:36" x14ac:dyDescent="0.35">
      <c r="B15"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341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68</v>
      </c>
      <c r="C9" s="18">
        <v>0.43798617315359167</v>
      </c>
      <c r="D9" s="18">
        <v>0.39796188199729682</v>
      </c>
      <c r="E9" s="18">
        <v>0.48480137891422609</v>
      </c>
      <c r="G9" s="18">
        <v>0.41083399778018548</v>
      </c>
      <c r="H9" s="18">
        <v>0.51029296122291701</v>
      </c>
      <c r="J9" s="18">
        <v>0.47490064239877988</v>
      </c>
      <c r="K9" s="18">
        <v>0.33633774264678218</v>
      </c>
      <c r="L9" s="18">
        <v>0.47230023914263752</v>
      </c>
      <c r="M9" s="18">
        <v>0.43243226957967279</v>
      </c>
      <c r="N9" s="18">
        <v>0.57109313082117952</v>
      </c>
      <c r="O9" s="18">
        <v>0.4143687775473136</v>
      </c>
      <c r="P9" s="18">
        <v>0.4769251902080327</v>
      </c>
      <c r="Q9" s="18">
        <v>0.3018571967357932</v>
      </c>
      <c r="R9" s="18">
        <v>0.53211860801231248</v>
      </c>
      <c r="S9" s="18">
        <v>0.50182528572762297</v>
      </c>
      <c r="T9" s="18">
        <v>0.46830552491181099</v>
      </c>
      <c r="U9" s="18">
        <v>0.11102014983619091</v>
      </c>
      <c r="W9" s="18">
        <v>0.3224114669556627</v>
      </c>
      <c r="X9" s="18">
        <v>0.45280202778651107</v>
      </c>
      <c r="Y9" s="18">
        <v>0.47748599592202312</v>
      </c>
      <c r="Z9" s="18">
        <v>0.58491554940744106</v>
      </c>
      <c r="AA9" s="18">
        <v>0.4757041472071275</v>
      </c>
      <c r="AB9" s="18">
        <v>0.63246002599092843</v>
      </c>
      <c r="AC9" s="18">
        <v>0.63700579195425389</v>
      </c>
      <c r="AD9" s="18">
        <v>0.74642190713087619</v>
      </c>
      <c r="AE9" s="18">
        <v>0.7653724809384943</v>
      </c>
      <c r="AG9" s="18">
        <v>0.42485820208817859</v>
      </c>
      <c r="AH9" s="18">
        <v>0.75938409057693257</v>
      </c>
    </row>
    <row r="10" spans="2:36" ht="32.15" customHeight="1" x14ac:dyDescent="0.35">
      <c r="B10" s="20" t="s">
        <v>334</v>
      </c>
      <c r="C10" s="18">
        <v>0.24008396510093191</v>
      </c>
      <c r="D10" s="18">
        <v>0.29617315034969782</v>
      </c>
      <c r="E10" s="18">
        <v>0.18229808353754659</v>
      </c>
      <c r="G10" s="18">
        <v>0.2286721070410789</v>
      </c>
      <c r="H10" s="18">
        <v>0.27047397219477243</v>
      </c>
      <c r="J10" s="18">
        <v>0.27903645553174738</v>
      </c>
      <c r="K10" s="18">
        <v>0.25949612402909877</v>
      </c>
      <c r="L10" s="18">
        <v>0.26863663468682147</v>
      </c>
      <c r="M10" s="18">
        <v>0.1734522717606885</v>
      </c>
      <c r="N10" s="18">
        <v>0.24171663558274251</v>
      </c>
      <c r="O10" s="18">
        <v>0.28150098074523699</v>
      </c>
      <c r="P10" s="18">
        <v>0.26170695083238238</v>
      </c>
      <c r="Q10" s="18">
        <v>0.27287509430595952</v>
      </c>
      <c r="R10" s="18">
        <v>0.1673915705675619</v>
      </c>
      <c r="S10" s="18">
        <v>9.5521520246120262E-2</v>
      </c>
      <c r="T10" s="18">
        <v>0.1010665752493031</v>
      </c>
      <c r="U10" s="18">
        <v>0.40000000000000008</v>
      </c>
      <c r="W10" s="18">
        <v>0.23824116917172949</v>
      </c>
      <c r="X10" s="18">
        <v>0.28023201749205318</v>
      </c>
      <c r="Y10" s="18">
        <v>0.20708689373001049</v>
      </c>
      <c r="Z10" s="18">
        <v>0.21387293768420981</v>
      </c>
      <c r="AA10" s="18">
        <v>0.35583387431936392</v>
      </c>
      <c r="AB10" s="18">
        <v>0.31678979834627452</v>
      </c>
      <c r="AC10" s="18">
        <v>0.1625641449175789</v>
      </c>
      <c r="AD10" s="18">
        <v>0</v>
      </c>
      <c r="AE10" s="18">
        <v>0.2346275190615055</v>
      </c>
      <c r="AG10" s="18">
        <v>0.24391125041363901</v>
      </c>
      <c r="AH10" s="18">
        <v>0.1604851111339794</v>
      </c>
    </row>
    <row r="11" spans="2:36" ht="32.15" customHeight="1" x14ac:dyDescent="0.35">
      <c r="B11" s="20" t="s">
        <v>335</v>
      </c>
      <c r="C11" s="18">
        <v>0.26713941871938929</v>
      </c>
      <c r="D11" s="18">
        <v>0.2486026886509263</v>
      </c>
      <c r="E11" s="18">
        <v>0.28879068116084272</v>
      </c>
      <c r="G11" s="18">
        <v>0.29870884833945299</v>
      </c>
      <c r="H11" s="18">
        <v>0.18306939391971291</v>
      </c>
      <c r="J11" s="18">
        <v>0.1667093847010033</v>
      </c>
      <c r="K11" s="18">
        <v>0.34902959268745642</v>
      </c>
      <c r="L11" s="18">
        <v>0.15345851427694421</v>
      </c>
      <c r="M11" s="18">
        <v>0.37190313580966322</v>
      </c>
      <c r="N11" s="18">
        <v>0.18719023359607781</v>
      </c>
      <c r="O11" s="18">
        <v>0.2260608880157654</v>
      </c>
      <c r="P11" s="18">
        <v>0.21335262890018269</v>
      </c>
      <c r="Q11" s="18">
        <v>0.42526770895824678</v>
      </c>
      <c r="R11" s="18">
        <v>0.26385310440187099</v>
      </c>
      <c r="S11" s="18">
        <v>0.35694850010476092</v>
      </c>
      <c r="T11" s="18">
        <v>0.39078758820242149</v>
      </c>
      <c r="U11" s="18">
        <v>0.48897985016380913</v>
      </c>
      <c r="W11" s="18">
        <v>0.38018299733810978</v>
      </c>
      <c r="X11" s="18">
        <v>0.2193929701529915</v>
      </c>
      <c r="Y11" s="18">
        <v>0.2393973788157103</v>
      </c>
      <c r="Z11" s="18">
        <v>0.1409914815890885</v>
      </c>
      <c r="AA11" s="18">
        <v>0.14217616706867461</v>
      </c>
      <c r="AB11" s="18">
        <v>5.075017566279711E-2</v>
      </c>
      <c r="AC11" s="18">
        <v>0.1624347794789161</v>
      </c>
      <c r="AD11" s="18">
        <v>0.130764855489164</v>
      </c>
      <c r="AE11" s="18">
        <v>0</v>
      </c>
      <c r="AG11" s="18">
        <v>0.27563407753078711</v>
      </c>
      <c r="AH11" s="18">
        <v>4.1321756702035008E-2</v>
      </c>
    </row>
    <row r="12" spans="2:36" ht="32.15" customHeight="1" x14ac:dyDescent="0.35">
      <c r="B12" s="20" t="s">
        <v>336</v>
      </c>
      <c r="C12" s="18">
        <v>5.4790443026087141E-2</v>
      </c>
      <c r="D12" s="18">
        <v>5.7262279002079183E-2</v>
      </c>
      <c r="E12" s="18">
        <v>4.4109856387384752E-2</v>
      </c>
      <c r="G12" s="18">
        <v>6.1785046839282702E-2</v>
      </c>
      <c r="H12" s="18">
        <v>3.6163672662597811E-2</v>
      </c>
      <c r="J12" s="18">
        <v>7.9353517368469462E-2</v>
      </c>
      <c r="K12" s="18">
        <v>5.5136540636662533E-2</v>
      </c>
      <c r="L12" s="18">
        <v>0.1056046118935966</v>
      </c>
      <c r="M12" s="18">
        <v>2.2212322849975191E-2</v>
      </c>
      <c r="N12" s="18">
        <v>0</v>
      </c>
      <c r="O12" s="18">
        <v>7.8069353691683607E-2</v>
      </c>
      <c r="P12" s="18">
        <v>4.8015230059402288E-2</v>
      </c>
      <c r="Q12" s="18">
        <v>0</v>
      </c>
      <c r="R12" s="18">
        <v>3.6636717018254522E-2</v>
      </c>
      <c r="S12" s="18">
        <v>4.5704693921495863E-2</v>
      </c>
      <c r="T12" s="18">
        <v>3.9840311636464447E-2</v>
      </c>
      <c r="U12" s="18">
        <v>0</v>
      </c>
      <c r="W12" s="18">
        <v>5.9164366534498067E-2</v>
      </c>
      <c r="X12" s="18">
        <v>4.7572984568444283E-2</v>
      </c>
      <c r="Y12" s="18">
        <v>7.6029731532256312E-2</v>
      </c>
      <c r="Z12" s="18">
        <v>6.0220031319260597E-2</v>
      </c>
      <c r="AA12" s="18">
        <v>2.628581140483402E-2</v>
      </c>
      <c r="AB12" s="18">
        <v>0</v>
      </c>
      <c r="AC12" s="18">
        <v>3.7995283649251067E-2</v>
      </c>
      <c r="AD12" s="18">
        <v>0.12281323737995981</v>
      </c>
      <c r="AE12" s="18">
        <v>0</v>
      </c>
      <c r="AG12" s="18">
        <v>5.5596469967395389E-2</v>
      </c>
      <c r="AH12" s="18">
        <v>3.8809041587053221E-2</v>
      </c>
    </row>
    <row r="14" spans="2:36" x14ac:dyDescent="0.35">
      <c r="B14" t="s">
        <v>380</v>
      </c>
    </row>
    <row r="15" spans="2:36" x14ac:dyDescent="0.35">
      <c r="B15"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342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68</v>
      </c>
      <c r="C9" s="18">
        <v>0.30075067775497261</v>
      </c>
      <c r="D9" s="18">
        <v>0.3176164279108693</v>
      </c>
      <c r="E9" s="18">
        <v>0.28267102161350449</v>
      </c>
      <c r="G9" s="18">
        <v>0.23992073767499891</v>
      </c>
      <c r="H9" s="18">
        <v>0.46274202928183361</v>
      </c>
      <c r="J9" s="18">
        <v>0.28134811319815539</v>
      </c>
      <c r="K9" s="18">
        <v>0.36006922426318277</v>
      </c>
      <c r="L9" s="18">
        <v>0.32099424813706229</v>
      </c>
      <c r="M9" s="18">
        <v>0.32564641100841069</v>
      </c>
      <c r="N9" s="18">
        <v>0.24515661532536129</v>
      </c>
      <c r="O9" s="18">
        <v>0.29941500555872769</v>
      </c>
      <c r="P9" s="18">
        <v>0.35167253656897851</v>
      </c>
      <c r="Q9" s="18">
        <v>0.19701297165435741</v>
      </c>
      <c r="R9" s="18">
        <v>0.43192962998670009</v>
      </c>
      <c r="S9" s="18">
        <v>0.21572228593714471</v>
      </c>
      <c r="T9" s="18">
        <v>0.1086852419950428</v>
      </c>
      <c r="U9" s="18">
        <v>8.8979850163809091E-2</v>
      </c>
      <c r="W9" s="18">
        <v>0.20961790491318341</v>
      </c>
      <c r="X9" s="18">
        <v>0.34225468401636611</v>
      </c>
      <c r="Y9" s="18">
        <v>0.25459177307871622</v>
      </c>
      <c r="Z9" s="18">
        <v>0.34067380550229848</v>
      </c>
      <c r="AA9" s="18">
        <v>0.61208714899771643</v>
      </c>
      <c r="AB9" s="18">
        <v>0.36055943339303709</v>
      </c>
      <c r="AC9" s="18">
        <v>0.52816306756633691</v>
      </c>
      <c r="AD9" s="18">
        <v>0.53357779927632976</v>
      </c>
      <c r="AE9" s="18">
        <v>0.59492839815271015</v>
      </c>
      <c r="AG9" s="18">
        <v>0.29042253680732771</v>
      </c>
      <c r="AH9" s="18">
        <v>0.57554157964699948</v>
      </c>
    </row>
    <row r="10" spans="2:36" ht="32.15" customHeight="1" x14ac:dyDescent="0.35">
      <c r="B10" s="20" t="s">
        <v>334</v>
      </c>
      <c r="C10" s="18">
        <v>0.26740320532081491</v>
      </c>
      <c r="D10" s="18">
        <v>0.2875122780531299</v>
      </c>
      <c r="E10" s="18">
        <v>0.24609119784648481</v>
      </c>
      <c r="G10" s="18">
        <v>0.25792904500970909</v>
      </c>
      <c r="H10" s="18">
        <v>0.29263308441259839</v>
      </c>
      <c r="J10" s="18">
        <v>0.32088448944814663</v>
      </c>
      <c r="K10" s="18">
        <v>0.24031767587345179</v>
      </c>
      <c r="L10" s="18">
        <v>0.33744466245106652</v>
      </c>
      <c r="M10" s="18">
        <v>0.22664302178479079</v>
      </c>
      <c r="N10" s="18">
        <v>0.25288242888987522</v>
      </c>
      <c r="O10" s="18">
        <v>0.21972437615941801</v>
      </c>
      <c r="P10" s="18">
        <v>0.19942779072761951</v>
      </c>
      <c r="Q10" s="18">
        <v>0.34692285730979588</v>
      </c>
      <c r="R10" s="18">
        <v>0.19024738458267179</v>
      </c>
      <c r="S10" s="18">
        <v>0.34872100978543719</v>
      </c>
      <c r="T10" s="18">
        <v>0.2472449549227928</v>
      </c>
      <c r="U10" s="18">
        <v>0.44408059934476368</v>
      </c>
      <c r="W10" s="18">
        <v>0.1965097284690884</v>
      </c>
      <c r="X10" s="18">
        <v>0.23144216806559459</v>
      </c>
      <c r="Y10" s="18">
        <v>0.43648314773088931</v>
      </c>
      <c r="Z10" s="18">
        <v>0.29185368889224522</v>
      </c>
      <c r="AA10" s="18">
        <v>0.24165279022436811</v>
      </c>
      <c r="AB10" s="18">
        <v>0.48020949900253712</v>
      </c>
      <c r="AC10" s="18">
        <v>0.43384164878441189</v>
      </c>
      <c r="AD10" s="18">
        <v>0.33942407849336059</v>
      </c>
      <c r="AE10" s="18">
        <v>0.1457715139772767</v>
      </c>
      <c r="AG10" s="18">
        <v>0.27079504054377052</v>
      </c>
      <c r="AH10" s="18">
        <v>0.20696581672570799</v>
      </c>
    </row>
    <row r="11" spans="2:36" ht="32.15" customHeight="1" x14ac:dyDescent="0.35">
      <c r="B11" s="20" t="s">
        <v>335</v>
      </c>
      <c r="C11" s="18">
        <v>0.32414361765382238</v>
      </c>
      <c r="D11" s="18">
        <v>0.30924457406437428</v>
      </c>
      <c r="E11" s="18">
        <v>0.34273097612226161</v>
      </c>
      <c r="G11" s="18">
        <v>0.37025509630791598</v>
      </c>
      <c r="H11" s="18">
        <v>0.20134782436094389</v>
      </c>
      <c r="J11" s="18">
        <v>0.21790130157536811</v>
      </c>
      <c r="K11" s="18">
        <v>0.28934001859004033</v>
      </c>
      <c r="L11" s="18">
        <v>0.25846386459736959</v>
      </c>
      <c r="M11" s="18">
        <v>0.33114696288690237</v>
      </c>
      <c r="N11" s="18">
        <v>0.36156828058770513</v>
      </c>
      <c r="O11" s="18">
        <v>0.34735117186069858</v>
      </c>
      <c r="P11" s="18">
        <v>0.33686413589813002</v>
      </c>
      <c r="Q11" s="18">
        <v>0.42526770895824678</v>
      </c>
      <c r="R11" s="18">
        <v>0.26791283437586422</v>
      </c>
      <c r="S11" s="18">
        <v>0.3898520103559221</v>
      </c>
      <c r="T11" s="18">
        <v>0.55044468067070196</v>
      </c>
      <c r="U11" s="18">
        <v>0.28897985016380912</v>
      </c>
      <c r="W11" s="18">
        <v>0.42144586872880252</v>
      </c>
      <c r="X11" s="18">
        <v>0.3250843166702117</v>
      </c>
      <c r="Y11" s="18">
        <v>0.28968729861532377</v>
      </c>
      <c r="Z11" s="18">
        <v>0.30832196874018419</v>
      </c>
      <c r="AA11" s="18">
        <v>8.1470673894407486E-2</v>
      </c>
      <c r="AB11" s="18">
        <v>0.15923106760442579</v>
      </c>
      <c r="AC11" s="18">
        <v>0</v>
      </c>
      <c r="AD11" s="18">
        <v>0.1269981222303096</v>
      </c>
      <c r="AE11" s="18">
        <v>0.20256168341376821</v>
      </c>
      <c r="AG11" s="18">
        <v>0.33048351456783859</v>
      </c>
      <c r="AH11" s="18">
        <v>0.17868356204023941</v>
      </c>
    </row>
    <row r="12" spans="2:36" ht="32.15" customHeight="1" x14ac:dyDescent="0.35">
      <c r="B12" s="20" t="s">
        <v>336</v>
      </c>
      <c r="C12" s="18">
        <v>0.1077024992703902</v>
      </c>
      <c r="D12" s="18">
        <v>8.5626719971626533E-2</v>
      </c>
      <c r="E12" s="18">
        <v>0.12850680441774909</v>
      </c>
      <c r="G12" s="18">
        <v>0.1318951210073761</v>
      </c>
      <c r="H12" s="18">
        <v>4.3277061944624058E-2</v>
      </c>
      <c r="J12" s="18">
        <v>0.17986609577832999</v>
      </c>
      <c r="K12" s="18">
        <v>0.11027308127332509</v>
      </c>
      <c r="L12" s="18">
        <v>8.3097224814501339E-2</v>
      </c>
      <c r="M12" s="18">
        <v>0.116563604319896</v>
      </c>
      <c r="N12" s="18">
        <v>0.14039267519705831</v>
      </c>
      <c r="O12" s="18">
        <v>0.1335094464211552</v>
      </c>
      <c r="P12" s="18">
        <v>0.11203553680527201</v>
      </c>
      <c r="Q12" s="18">
        <v>3.079646207759941E-2</v>
      </c>
      <c r="R12" s="18">
        <v>0.10991015105476359</v>
      </c>
      <c r="S12" s="18">
        <v>4.5704693921495863E-2</v>
      </c>
      <c r="T12" s="18">
        <v>9.3625122411462328E-2</v>
      </c>
      <c r="U12" s="18">
        <v>0.17795970032761821</v>
      </c>
      <c r="W12" s="18">
        <v>0.17242649788892581</v>
      </c>
      <c r="X12" s="18">
        <v>0.1012188312478276</v>
      </c>
      <c r="Y12" s="18">
        <v>1.9237780575070761E-2</v>
      </c>
      <c r="Z12" s="18">
        <v>5.9150536865272212E-2</v>
      </c>
      <c r="AA12" s="18">
        <v>6.4789386883508049E-2</v>
      </c>
      <c r="AB12" s="18">
        <v>0</v>
      </c>
      <c r="AC12" s="18">
        <v>3.7995283649251067E-2</v>
      </c>
      <c r="AD12" s="18">
        <v>0</v>
      </c>
      <c r="AE12" s="18">
        <v>5.6738404456244632E-2</v>
      </c>
      <c r="AG12" s="18">
        <v>0.10829890808106329</v>
      </c>
      <c r="AH12" s="18">
        <v>3.8809041587053221E-2</v>
      </c>
    </row>
    <row r="14" spans="2:36" x14ac:dyDescent="0.35">
      <c r="B14" t="s">
        <v>380</v>
      </c>
    </row>
    <row r="15" spans="2:36" x14ac:dyDescent="0.35">
      <c r="B15"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J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343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68</v>
      </c>
      <c r="C9" s="18">
        <v>0.29849911330833412</v>
      </c>
      <c r="D9" s="18">
        <v>0.32172997371490619</v>
      </c>
      <c r="E9" s="18">
        <v>0.27337498465173959</v>
      </c>
      <c r="G9" s="18">
        <v>0.2366307633758746</v>
      </c>
      <c r="H9" s="18">
        <v>0.46325577111729688</v>
      </c>
      <c r="J9" s="18">
        <v>0.34026167139566849</v>
      </c>
      <c r="K9" s="18">
        <v>0.32267593250581522</v>
      </c>
      <c r="L9" s="18">
        <v>0.36792972366249688</v>
      </c>
      <c r="M9" s="18">
        <v>0.16204174978922459</v>
      </c>
      <c r="N9" s="18">
        <v>0.31392183808627783</v>
      </c>
      <c r="O9" s="18">
        <v>0.15142187422193989</v>
      </c>
      <c r="P9" s="18">
        <v>0.30561308118911962</v>
      </c>
      <c r="Q9" s="18">
        <v>0.2812510580525856</v>
      </c>
      <c r="R9" s="18">
        <v>0.35882174580792597</v>
      </c>
      <c r="S9" s="18">
        <v>0.32769556130884558</v>
      </c>
      <c r="T9" s="18">
        <v>0.36383950355095018</v>
      </c>
      <c r="U9" s="18">
        <v>0.11102014983619091</v>
      </c>
      <c r="W9" s="18">
        <v>0.178199634044202</v>
      </c>
      <c r="X9" s="18">
        <v>0.25826428025170922</v>
      </c>
      <c r="Y9" s="18">
        <v>0.4126360680371049</v>
      </c>
      <c r="Z9" s="18">
        <v>0.25392583060668139</v>
      </c>
      <c r="AA9" s="18">
        <v>0.45992389276576612</v>
      </c>
      <c r="AB9" s="18">
        <v>0.46904032533466578</v>
      </c>
      <c r="AC9" s="18">
        <v>0.67850783540481463</v>
      </c>
      <c r="AD9" s="18">
        <v>0.61942378490056671</v>
      </c>
      <c r="AE9" s="18">
        <v>1</v>
      </c>
      <c r="AG9" s="18">
        <v>0.28048175105951512</v>
      </c>
      <c r="AH9" s="18">
        <v>0.8797377345151941</v>
      </c>
    </row>
    <row r="10" spans="2:36" ht="32.15" customHeight="1" x14ac:dyDescent="0.35">
      <c r="B10" s="20" t="s">
        <v>334</v>
      </c>
      <c r="C10" s="18">
        <v>0.31179453061713353</v>
      </c>
      <c r="D10" s="18">
        <v>0.32505474998664452</v>
      </c>
      <c r="E10" s="18">
        <v>0.29875502493492739</v>
      </c>
      <c r="G10" s="18">
        <v>0.31323679124788689</v>
      </c>
      <c r="H10" s="18">
        <v>0.30795376160564708</v>
      </c>
      <c r="J10" s="18">
        <v>0.27566069720642661</v>
      </c>
      <c r="K10" s="18">
        <v>0.25241832155509841</v>
      </c>
      <c r="L10" s="18">
        <v>0.35804463039117418</v>
      </c>
      <c r="M10" s="18">
        <v>0.36620184286117108</v>
      </c>
      <c r="N10" s="18">
        <v>0.31169769472156639</v>
      </c>
      <c r="O10" s="18">
        <v>0.43763968812860432</v>
      </c>
      <c r="P10" s="18">
        <v>0.29176393899547792</v>
      </c>
      <c r="Q10" s="18">
        <v>0.2647237944713895</v>
      </c>
      <c r="R10" s="18">
        <v>0.20100410795997489</v>
      </c>
      <c r="S10" s="18">
        <v>0.29890418346081288</v>
      </c>
      <c r="T10" s="18">
        <v>0.21267820352558189</v>
      </c>
      <c r="U10" s="18">
        <v>0.6</v>
      </c>
      <c r="W10" s="18">
        <v>0.28182636726952798</v>
      </c>
      <c r="X10" s="18">
        <v>0.35803864757930159</v>
      </c>
      <c r="Y10" s="18">
        <v>0.2696521778609296</v>
      </c>
      <c r="Z10" s="18">
        <v>0.49300105398623401</v>
      </c>
      <c r="AA10" s="18">
        <v>0.42973565676731412</v>
      </c>
      <c r="AB10" s="18">
        <v>0.37172860706090838</v>
      </c>
      <c r="AC10" s="18">
        <v>0.20375158913812219</v>
      </c>
      <c r="AD10" s="18">
        <v>0.130764855489164</v>
      </c>
      <c r="AE10" s="18">
        <v>0</v>
      </c>
      <c r="AG10" s="18">
        <v>0.32014045461912932</v>
      </c>
      <c r="AH10" s="18">
        <v>4.1321756702035008E-2</v>
      </c>
    </row>
    <row r="11" spans="2:36" ht="32.15" customHeight="1" x14ac:dyDescent="0.35">
      <c r="B11" s="20" t="s">
        <v>335</v>
      </c>
      <c r="C11" s="18">
        <v>0.29329657205155341</v>
      </c>
      <c r="D11" s="18">
        <v>0.27365897464728628</v>
      </c>
      <c r="E11" s="18">
        <v>0.31659147345536348</v>
      </c>
      <c r="G11" s="18">
        <v>0.33613725354778001</v>
      </c>
      <c r="H11" s="18">
        <v>0.17921097724771701</v>
      </c>
      <c r="J11" s="18">
        <v>0.21399248837158069</v>
      </c>
      <c r="K11" s="18">
        <v>0.36976920530242402</v>
      </c>
      <c r="L11" s="18">
        <v>0.17389707577935459</v>
      </c>
      <c r="M11" s="18">
        <v>0.39961744872965838</v>
      </c>
      <c r="N11" s="18">
        <v>0.28078535039411662</v>
      </c>
      <c r="O11" s="18">
        <v>0.30209424694898068</v>
      </c>
      <c r="P11" s="18">
        <v>0.28662298717209778</v>
      </c>
      <c r="Q11" s="18">
        <v>0.37386351006253421</v>
      </c>
      <c r="R11" s="18">
        <v>0.31194563666820813</v>
      </c>
      <c r="S11" s="18">
        <v>0.26553911226176907</v>
      </c>
      <c r="T11" s="18">
        <v>0.39155128792011817</v>
      </c>
      <c r="U11" s="18">
        <v>0.28897985016380912</v>
      </c>
      <c r="W11" s="18">
        <v>0.4051484315765182</v>
      </c>
      <c r="X11" s="18">
        <v>0.29402422144900509</v>
      </c>
      <c r="Y11" s="18">
        <v>0.2418963409458027</v>
      </c>
      <c r="Z11" s="18">
        <v>0.1763346755764561</v>
      </c>
      <c r="AA11" s="18">
        <v>8.4054639062085934E-2</v>
      </c>
      <c r="AB11" s="18">
        <v>0.1069756541380721</v>
      </c>
      <c r="AC11" s="18">
        <v>7.9745291807812035E-2</v>
      </c>
      <c r="AD11" s="18">
        <v>0.24981135961026929</v>
      </c>
      <c r="AE11" s="18">
        <v>0</v>
      </c>
      <c r="AG11" s="18">
        <v>0.29944203991232188</v>
      </c>
      <c r="AH11" s="18">
        <v>7.8940508782770966E-2</v>
      </c>
    </row>
    <row r="12" spans="2:36" ht="32.15" customHeight="1" x14ac:dyDescent="0.35">
      <c r="B12" s="20" t="s">
        <v>336</v>
      </c>
      <c r="C12" s="18">
        <v>9.640978402297895E-2</v>
      </c>
      <c r="D12" s="18">
        <v>7.9556301651162842E-2</v>
      </c>
      <c r="E12" s="18">
        <v>0.1112785169579695</v>
      </c>
      <c r="G12" s="18">
        <v>0.1139951918284587</v>
      </c>
      <c r="H12" s="18">
        <v>4.9579490029338973E-2</v>
      </c>
      <c r="J12" s="18">
        <v>0.1700851430263241</v>
      </c>
      <c r="K12" s="18">
        <v>5.5136540636662533E-2</v>
      </c>
      <c r="L12" s="18">
        <v>0.1001285701669741</v>
      </c>
      <c r="M12" s="18">
        <v>7.2138958619945626E-2</v>
      </c>
      <c r="N12" s="18">
        <v>9.3595116798038877E-2</v>
      </c>
      <c r="O12" s="18">
        <v>0.10884419070047489</v>
      </c>
      <c r="P12" s="18">
        <v>0.11599999264330479</v>
      </c>
      <c r="Q12" s="18">
        <v>8.0161637413490333E-2</v>
      </c>
      <c r="R12" s="18">
        <v>0.12822850956389081</v>
      </c>
      <c r="S12" s="18">
        <v>0.1078611429685724</v>
      </c>
      <c r="T12" s="18">
        <v>3.1931005003349867E-2</v>
      </c>
      <c r="U12" s="18">
        <v>0</v>
      </c>
      <c r="W12" s="18">
        <v>0.13482556710975191</v>
      </c>
      <c r="X12" s="18">
        <v>8.9672850719984099E-2</v>
      </c>
      <c r="Y12" s="18">
        <v>7.581541315616297E-2</v>
      </c>
      <c r="Z12" s="18">
        <v>7.6738439830628599E-2</v>
      </c>
      <c r="AA12" s="18">
        <v>2.628581140483402E-2</v>
      </c>
      <c r="AB12" s="18">
        <v>5.2255413466353692E-2</v>
      </c>
      <c r="AC12" s="18">
        <v>3.7995283649251067E-2</v>
      </c>
      <c r="AD12" s="18">
        <v>0</v>
      </c>
      <c r="AE12" s="18">
        <v>0</v>
      </c>
      <c r="AG12" s="18">
        <v>9.9935754409033725E-2</v>
      </c>
      <c r="AH12" s="18">
        <v>0</v>
      </c>
    </row>
    <row r="14" spans="2:36" x14ac:dyDescent="0.35">
      <c r="B14" t="s">
        <v>380</v>
      </c>
    </row>
    <row r="15" spans="2:36" x14ac:dyDescent="0.35">
      <c r="B15" t="s">
        <v>11</v>
      </c>
    </row>
    <row r="17" spans="2:2" x14ac:dyDescent="0.35">
      <c r="B17"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J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344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345</v>
      </c>
      <c r="C9" s="18">
        <v>0.2076149056398057</v>
      </c>
      <c r="D9" s="18">
        <v>0.20152970855134361</v>
      </c>
      <c r="E9" s="18">
        <v>0.21326468914404259</v>
      </c>
      <c r="G9" s="18">
        <v>0.17991416854725281</v>
      </c>
      <c r="H9" s="18">
        <v>0.28138252457898949</v>
      </c>
      <c r="J9" s="18">
        <v>0.30516250725895411</v>
      </c>
      <c r="K9" s="18">
        <v>0.19992980535594479</v>
      </c>
      <c r="L9" s="18">
        <v>0.23190266515686889</v>
      </c>
      <c r="M9" s="18">
        <v>0.25639303125914531</v>
      </c>
      <c r="N9" s="18">
        <v>0.27141314353228502</v>
      </c>
      <c r="O9" s="18">
        <v>0.1622482886714782</v>
      </c>
      <c r="P9" s="18">
        <v>0.1930901628886203</v>
      </c>
      <c r="Q9" s="18">
        <v>0.1086960101541177</v>
      </c>
      <c r="R9" s="18">
        <v>0.22019009482507809</v>
      </c>
      <c r="S9" s="18">
        <v>6.2156449047076491E-2</v>
      </c>
      <c r="T9" s="18">
        <v>0.24959212888081031</v>
      </c>
      <c r="U9" s="18">
        <v>0.11102014983619091</v>
      </c>
      <c r="W9" s="18">
        <v>0.1261301830371454</v>
      </c>
      <c r="X9" s="18">
        <v>0.24867702798766869</v>
      </c>
      <c r="Y9" s="18">
        <v>0.27323206770669939</v>
      </c>
      <c r="Z9" s="18">
        <v>0.17754021193416969</v>
      </c>
      <c r="AA9" s="18">
        <v>0.21813793364596981</v>
      </c>
      <c r="AB9" s="18">
        <v>0.31298683239637382</v>
      </c>
      <c r="AC9" s="18">
        <v>0.44520408284858209</v>
      </c>
      <c r="AD9" s="18">
        <v>0.56021980445711128</v>
      </c>
      <c r="AE9" s="18">
        <v>0.38416989208775948</v>
      </c>
      <c r="AG9" s="18">
        <v>0.19985192967400919</v>
      </c>
      <c r="AH9" s="18">
        <v>0.43980174836235142</v>
      </c>
    </row>
    <row r="10" spans="2:36" ht="19" customHeight="1" x14ac:dyDescent="0.35">
      <c r="B10" s="20" t="s">
        <v>164</v>
      </c>
      <c r="C10" s="18">
        <v>0.35074921549039328</v>
      </c>
      <c r="D10" s="18">
        <v>0.42049242904515127</v>
      </c>
      <c r="E10" s="18">
        <v>0.27975812613935558</v>
      </c>
      <c r="G10" s="18">
        <v>0.29992263073403652</v>
      </c>
      <c r="H10" s="18">
        <v>0.48610143098414821</v>
      </c>
      <c r="J10" s="18">
        <v>0.33626279628433953</v>
      </c>
      <c r="K10" s="18">
        <v>0.32685656577166999</v>
      </c>
      <c r="L10" s="18">
        <v>0.39780359707235519</v>
      </c>
      <c r="M10" s="18">
        <v>0.40125166314401689</v>
      </c>
      <c r="N10" s="18">
        <v>0.13224090456977489</v>
      </c>
      <c r="O10" s="18">
        <v>0.3815563487673479</v>
      </c>
      <c r="P10" s="18">
        <v>0.33630209471207467</v>
      </c>
      <c r="Q10" s="18">
        <v>0.29507092872487689</v>
      </c>
      <c r="R10" s="18">
        <v>0.39831410596682548</v>
      </c>
      <c r="S10" s="18">
        <v>0.45247002035088107</v>
      </c>
      <c r="T10" s="18">
        <v>0.28228162756680891</v>
      </c>
      <c r="U10" s="18">
        <v>0.31102014983619092</v>
      </c>
      <c r="W10" s="18">
        <v>0.2134146581870634</v>
      </c>
      <c r="X10" s="18">
        <v>0.4050866773296728</v>
      </c>
      <c r="Y10" s="18">
        <v>0.42384388131685607</v>
      </c>
      <c r="Z10" s="18">
        <v>0.49459754136977208</v>
      </c>
      <c r="AA10" s="18">
        <v>0.51006288812487299</v>
      </c>
      <c r="AB10" s="18">
        <v>0.63626299194082914</v>
      </c>
      <c r="AC10" s="18">
        <v>0.51680063350216687</v>
      </c>
      <c r="AD10" s="18">
        <v>0.43978019554288872</v>
      </c>
      <c r="AE10" s="18">
        <v>0.43826776920121407</v>
      </c>
      <c r="AG10" s="18">
        <v>0.34789078580230298</v>
      </c>
      <c r="AH10" s="18">
        <v>0.43874569664652552</v>
      </c>
    </row>
    <row r="11" spans="2:36" ht="19" customHeight="1" x14ac:dyDescent="0.35">
      <c r="B11" s="20" t="s">
        <v>346</v>
      </c>
      <c r="C11" s="18">
        <v>0.25796188221540378</v>
      </c>
      <c r="D11" s="18">
        <v>0.23845248588505011</v>
      </c>
      <c r="E11" s="18">
        <v>0.28010979369348088</v>
      </c>
      <c r="G11" s="18">
        <v>0.29281661735710729</v>
      </c>
      <c r="H11" s="18">
        <v>0.16514302286271859</v>
      </c>
      <c r="J11" s="18">
        <v>0.19186531175570321</v>
      </c>
      <c r="K11" s="18">
        <v>0.33537227728072888</v>
      </c>
      <c r="L11" s="18">
        <v>0.23276840501599119</v>
      </c>
      <c r="M11" s="18">
        <v>0.18320057286982161</v>
      </c>
      <c r="N11" s="18">
        <v>0.2923771007640189</v>
      </c>
      <c r="O11" s="18">
        <v>0.23420646406234469</v>
      </c>
      <c r="P11" s="18">
        <v>0.23067884543662989</v>
      </c>
      <c r="Q11" s="18">
        <v>0.40511332421642487</v>
      </c>
      <c r="R11" s="18">
        <v>0.27309773796625331</v>
      </c>
      <c r="S11" s="18">
        <v>0.1910430404922405</v>
      </c>
      <c r="T11" s="18">
        <v>0.23669990189581711</v>
      </c>
      <c r="U11" s="18">
        <v>0.4</v>
      </c>
      <c r="W11" s="18">
        <v>0.36768890995803388</v>
      </c>
      <c r="X11" s="18">
        <v>0.1611665054951894</v>
      </c>
      <c r="Y11" s="18">
        <v>0.21717527801032629</v>
      </c>
      <c r="Z11" s="18">
        <v>0.23615960111485279</v>
      </c>
      <c r="AA11" s="18">
        <v>0.21444551389667851</v>
      </c>
      <c r="AB11" s="18">
        <v>5.075017566279711E-2</v>
      </c>
      <c r="AC11" s="18">
        <v>0</v>
      </c>
      <c r="AD11" s="18">
        <v>0</v>
      </c>
      <c r="AE11" s="18">
        <v>0.17756233871102611</v>
      </c>
      <c r="AG11" s="18">
        <v>0.26186582574182249</v>
      </c>
      <c r="AH11" s="18">
        <v>0.1214525549911232</v>
      </c>
    </row>
    <row r="12" spans="2:36" ht="19" customHeight="1" x14ac:dyDescent="0.35">
      <c r="B12" s="20" t="s">
        <v>347</v>
      </c>
      <c r="C12" s="18">
        <v>0.1706449851389035</v>
      </c>
      <c r="D12" s="18">
        <v>0.12922996408498411</v>
      </c>
      <c r="E12" s="18">
        <v>0.21589026865316091</v>
      </c>
      <c r="G12" s="18">
        <v>0.21964201534831301</v>
      </c>
      <c r="H12" s="18">
        <v>4.0164910129957029E-2</v>
      </c>
      <c r="J12" s="18">
        <v>0.14814268996693619</v>
      </c>
      <c r="K12" s="18">
        <v>0.13784135159165631</v>
      </c>
      <c r="L12" s="18">
        <v>0.1281972175244494</v>
      </c>
      <c r="M12" s="18">
        <v>0.15915473272701591</v>
      </c>
      <c r="N12" s="18">
        <v>0.25717129273490169</v>
      </c>
      <c r="O12" s="18">
        <v>0.17469438181593661</v>
      </c>
      <c r="P12" s="18">
        <v>0.22392382027620769</v>
      </c>
      <c r="Q12" s="18">
        <v>0.19111973690458001</v>
      </c>
      <c r="R12" s="18">
        <v>0.1083980612418428</v>
      </c>
      <c r="S12" s="18">
        <v>0.24862579618830599</v>
      </c>
      <c r="T12" s="18">
        <v>0.2314263416565637</v>
      </c>
      <c r="U12" s="18">
        <v>0.17795970032761821</v>
      </c>
      <c r="W12" s="18">
        <v>0.27389075464155371</v>
      </c>
      <c r="X12" s="18">
        <v>0.18506978918746919</v>
      </c>
      <c r="Y12" s="18">
        <v>8.5748772966118117E-2</v>
      </c>
      <c r="Z12" s="18">
        <v>6.6658420192657705E-2</v>
      </c>
      <c r="AA12" s="18">
        <v>3.1067852927644801E-2</v>
      </c>
      <c r="AB12" s="18">
        <v>0</v>
      </c>
      <c r="AC12" s="18">
        <v>0</v>
      </c>
      <c r="AD12" s="18">
        <v>0</v>
      </c>
      <c r="AE12" s="18">
        <v>0</v>
      </c>
      <c r="AG12" s="18">
        <v>0.17688594055879239</v>
      </c>
      <c r="AH12" s="18">
        <v>0</v>
      </c>
    </row>
    <row r="13" spans="2:36" ht="19" customHeight="1" x14ac:dyDescent="0.35">
      <c r="B13" s="20" t="s">
        <v>66</v>
      </c>
      <c r="C13" s="18">
        <v>1.302901151549378E-2</v>
      </c>
      <c r="D13" s="18">
        <v>1.0295412433471009E-2</v>
      </c>
      <c r="E13" s="18">
        <v>1.097712236995993E-2</v>
      </c>
      <c r="G13" s="18">
        <v>7.7045680132904124E-3</v>
      </c>
      <c r="H13" s="18">
        <v>2.72081114441865E-2</v>
      </c>
      <c r="J13" s="18">
        <v>1.8566694734067021E-2</v>
      </c>
      <c r="K13" s="18">
        <v>0</v>
      </c>
      <c r="L13" s="18">
        <v>9.3281152303350597E-3</v>
      </c>
      <c r="M13" s="18">
        <v>0</v>
      </c>
      <c r="N13" s="18">
        <v>4.6797558399019439E-2</v>
      </c>
      <c r="O13" s="18">
        <v>4.7294516682892328E-2</v>
      </c>
      <c r="P13" s="18">
        <v>1.6005076686467432E-2</v>
      </c>
      <c r="Q13" s="18">
        <v>0</v>
      </c>
      <c r="R13" s="18">
        <v>0</v>
      </c>
      <c r="S13" s="18">
        <v>4.5704693921495863E-2</v>
      </c>
      <c r="T13" s="18">
        <v>0</v>
      </c>
      <c r="U13" s="18">
        <v>0</v>
      </c>
      <c r="W13" s="18">
        <v>1.8875494176203669E-2</v>
      </c>
      <c r="X13" s="18">
        <v>0</v>
      </c>
      <c r="Y13" s="18">
        <v>0</v>
      </c>
      <c r="Z13" s="18">
        <v>2.5044225388547819E-2</v>
      </c>
      <c r="AA13" s="18">
        <v>2.628581140483402E-2</v>
      </c>
      <c r="AB13" s="18">
        <v>0</v>
      </c>
      <c r="AC13" s="18">
        <v>3.7995283649251067E-2</v>
      </c>
      <c r="AD13" s="18">
        <v>0</v>
      </c>
      <c r="AE13" s="18">
        <v>0</v>
      </c>
      <c r="AG13" s="18">
        <v>1.3505518223072841E-2</v>
      </c>
      <c r="AH13" s="18">
        <v>0</v>
      </c>
    </row>
    <row r="15" spans="2:36" x14ac:dyDescent="0.35">
      <c r="B15" t="s">
        <v>380</v>
      </c>
    </row>
    <row r="16" spans="2:36" x14ac:dyDescent="0.35">
      <c r="B16" t="s">
        <v>11</v>
      </c>
    </row>
    <row r="18" spans="2:2" x14ac:dyDescent="0.35">
      <c r="B18"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J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348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46" customHeight="1" x14ac:dyDescent="0.35">
      <c r="B9" s="20" t="s">
        <v>349</v>
      </c>
      <c r="C9" s="18">
        <v>0.27693544858401142</v>
      </c>
      <c r="D9" s="18">
        <v>0.34983120624821412</v>
      </c>
      <c r="E9" s="18">
        <v>0.20125551129140379</v>
      </c>
      <c r="G9" s="18">
        <v>0.24305528240603011</v>
      </c>
      <c r="H9" s="18">
        <v>0.36715901122290812</v>
      </c>
      <c r="J9" s="18">
        <v>0.1644891123776156</v>
      </c>
      <c r="K9" s="18">
        <v>0.3347765781874617</v>
      </c>
      <c r="L9" s="18">
        <v>0.33356114990106578</v>
      </c>
      <c r="M9" s="18">
        <v>0.20888062742698579</v>
      </c>
      <c r="N9" s="18">
        <v>0.27141314353228502</v>
      </c>
      <c r="O9" s="18">
        <v>0.28964815380452241</v>
      </c>
      <c r="P9" s="18">
        <v>0.23804571592664009</v>
      </c>
      <c r="Q9" s="18">
        <v>0.16848019704863579</v>
      </c>
      <c r="R9" s="18">
        <v>0.30436270536072801</v>
      </c>
      <c r="S9" s="18">
        <v>0.46892177547646169</v>
      </c>
      <c r="T9" s="18">
        <v>0.38569330932259821</v>
      </c>
      <c r="U9" s="18">
        <v>0.11102014983619091</v>
      </c>
      <c r="W9" s="18">
        <v>0.15574512211943681</v>
      </c>
      <c r="X9" s="18">
        <v>0.29433352819126862</v>
      </c>
      <c r="Y9" s="18">
        <v>0.36243879179879668</v>
      </c>
      <c r="Z9" s="18">
        <v>0.44058895182497121</v>
      </c>
      <c r="AA9" s="18">
        <v>0.33048559023456459</v>
      </c>
      <c r="AB9" s="18">
        <v>0.39954746844290978</v>
      </c>
      <c r="AC9" s="18">
        <v>0.4199402207991299</v>
      </c>
      <c r="AD9" s="18">
        <v>0.34737569660256479</v>
      </c>
      <c r="AE9" s="18">
        <v>0.68033970998284299</v>
      </c>
      <c r="AG9" s="18">
        <v>0.2671682732163721</v>
      </c>
      <c r="AH9" s="18">
        <v>0.57512292294962453</v>
      </c>
    </row>
    <row r="10" spans="2:36" ht="46" customHeight="1" x14ac:dyDescent="0.35">
      <c r="B10" s="20" t="s">
        <v>350</v>
      </c>
      <c r="C10" s="18">
        <v>0.26031191797841102</v>
      </c>
      <c r="D10" s="18">
        <v>0.27118616335261481</v>
      </c>
      <c r="E10" s="18">
        <v>0.25263674222452498</v>
      </c>
      <c r="G10" s="18">
        <v>0.21796110343424929</v>
      </c>
      <c r="H10" s="18">
        <v>0.37309298725536061</v>
      </c>
      <c r="J10" s="18">
        <v>0.34657680391481183</v>
      </c>
      <c r="K10" s="18">
        <v>0.27256045010126562</v>
      </c>
      <c r="L10" s="18">
        <v>0.26778021845652139</v>
      </c>
      <c r="M10" s="18">
        <v>0.22134321097629961</v>
      </c>
      <c r="N10" s="18">
        <v>0.30740883087653992</v>
      </c>
      <c r="O10" s="18">
        <v>0.21523607057893321</v>
      </c>
      <c r="P10" s="18">
        <v>0.18036200073167599</v>
      </c>
      <c r="Q10" s="18">
        <v>0.38157110446007719</v>
      </c>
      <c r="R10" s="18">
        <v>0.23952450806694239</v>
      </c>
      <c r="S10" s="18">
        <v>0.17001759201564889</v>
      </c>
      <c r="T10" s="18">
        <v>0.23424136940985499</v>
      </c>
      <c r="U10" s="18">
        <v>0.48897985016380913</v>
      </c>
      <c r="W10" s="18">
        <v>0.19014318105874961</v>
      </c>
      <c r="X10" s="18">
        <v>0.21708263470241609</v>
      </c>
      <c r="Y10" s="18">
        <v>0.27545208656189918</v>
      </c>
      <c r="Z10" s="18">
        <v>0.22608846867414861</v>
      </c>
      <c r="AA10" s="18">
        <v>0.42185139997934767</v>
      </c>
      <c r="AB10" s="18">
        <v>0.45807067506452892</v>
      </c>
      <c r="AC10" s="18">
        <v>0.64718757350339895</v>
      </c>
      <c r="AD10" s="18">
        <v>0.74642190713087619</v>
      </c>
      <c r="AE10" s="18">
        <v>0.49150971542311589</v>
      </c>
      <c r="AG10" s="18">
        <v>0.25003124464105181</v>
      </c>
      <c r="AH10" s="18">
        <v>0.5720620895815034</v>
      </c>
    </row>
    <row r="11" spans="2:36" ht="46" customHeight="1" x14ac:dyDescent="0.35">
      <c r="B11" s="20" t="s">
        <v>351</v>
      </c>
      <c r="C11" s="18">
        <v>0.2168777834054382</v>
      </c>
      <c r="D11" s="18">
        <v>0.25101051882194952</v>
      </c>
      <c r="E11" s="18">
        <v>0.1792933309329926</v>
      </c>
      <c r="G11" s="18">
        <v>0.18369016437735811</v>
      </c>
      <c r="H11" s="18">
        <v>0.30525707908202848</v>
      </c>
      <c r="J11" s="18">
        <v>0.23237445954915811</v>
      </c>
      <c r="K11" s="18">
        <v>0.2304944394099486</v>
      </c>
      <c r="L11" s="18">
        <v>0.31213176044228602</v>
      </c>
      <c r="M11" s="18">
        <v>8.8850729591429159E-2</v>
      </c>
      <c r="N11" s="18">
        <v>0.15971326915460579</v>
      </c>
      <c r="O11" s="18">
        <v>0.26230205968088299</v>
      </c>
      <c r="P11" s="18">
        <v>0.18856262957643849</v>
      </c>
      <c r="Q11" s="18">
        <v>0.1086960101541177</v>
      </c>
      <c r="R11" s="18">
        <v>0.17162102309397201</v>
      </c>
      <c r="S11" s="18">
        <v>0.21572228593714471</v>
      </c>
      <c r="T11" s="18">
        <v>0.27361382725104572</v>
      </c>
      <c r="U11" s="18">
        <v>0.2</v>
      </c>
      <c r="W11" s="18">
        <v>0.1198077907094702</v>
      </c>
      <c r="X11" s="18">
        <v>0.2179007788271041</v>
      </c>
      <c r="Y11" s="18">
        <v>0.26840875848022527</v>
      </c>
      <c r="Z11" s="18">
        <v>0.32870639895701109</v>
      </c>
      <c r="AA11" s="18">
        <v>0.32062338433930287</v>
      </c>
      <c r="AB11" s="18">
        <v>0.26475295292283618</v>
      </c>
      <c r="AC11" s="18">
        <v>0.42895667113761349</v>
      </c>
      <c r="AD11" s="18">
        <v>0.87718676262004025</v>
      </c>
      <c r="AE11" s="18">
        <v>0.32683031092264558</v>
      </c>
      <c r="AG11" s="18">
        <v>0.20757266692421519</v>
      </c>
      <c r="AH11" s="18">
        <v>0.50074321214800255</v>
      </c>
    </row>
    <row r="12" spans="2:36" ht="32.15" customHeight="1" x14ac:dyDescent="0.35">
      <c r="B12" s="20" t="s">
        <v>352</v>
      </c>
      <c r="C12" s="18">
        <v>0.19830807814097379</v>
      </c>
      <c r="D12" s="18">
        <v>0.21487468640999149</v>
      </c>
      <c r="E12" s="18">
        <v>0.17886702141353439</v>
      </c>
      <c r="G12" s="18">
        <v>0.18846440770033679</v>
      </c>
      <c r="H12" s="18">
        <v>0.224521970125207</v>
      </c>
      <c r="J12" s="18">
        <v>0.2078667353779044</v>
      </c>
      <c r="K12" s="18">
        <v>0.157612864918458</v>
      </c>
      <c r="L12" s="18">
        <v>0.1630311059079374</v>
      </c>
      <c r="M12" s="18">
        <v>0.30265263244345469</v>
      </c>
      <c r="N12" s="18">
        <v>0.10518686716794109</v>
      </c>
      <c r="O12" s="18">
        <v>0.12879261325972791</v>
      </c>
      <c r="P12" s="18">
        <v>0.25828696561983738</v>
      </c>
      <c r="Q12" s="18">
        <v>0.26857398140916572</v>
      </c>
      <c r="R12" s="18">
        <v>0.2143042988036683</v>
      </c>
      <c r="S12" s="18">
        <v>0.26553911226176907</v>
      </c>
      <c r="T12" s="18">
        <v>0.14354263327962871</v>
      </c>
      <c r="U12" s="18">
        <v>0.11102014983619091</v>
      </c>
      <c r="W12" s="18">
        <v>0.13415320362337169</v>
      </c>
      <c r="X12" s="18">
        <v>0.23737288803448331</v>
      </c>
      <c r="Y12" s="18">
        <v>0.22361576923704041</v>
      </c>
      <c r="Z12" s="18">
        <v>0.23649898014159529</v>
      </c>
      <c r="AA12" s="18">
        <v>0.22799828917507539</v>
      </c>
      <c r="AB12" s="18">
        <v>0.39929126482749949</v>
      </c>
      <c r="AC12" s="18">
        <v>0.28661028871810917</v>
      </c>
      <c r="AD12" s="18">
        <v>0.65262430339743505</v>
      </c>
      <c r="AE12" s="18">
        <v>0.17039231780553721</v>
      </c>
      <c r="AG12" s="18">
        <v>0.19559846930674721</v>
      </c>
      <c r="AH12" s="18">
        <v>0.32277785525002978</v>
      </c>
    </row>
    <row r="13" spans="2:36" ht="46" customHeight="1" x14ac:dyDescent="0.35">
      <c r="B13" s="20" t="s">
        <v>353</v>
      </c>
      <c r="C13" s="18">
        <v>0.1796776155970467</v>
      </c>
      <c r="D13" s="18">
        <v>0.17857544791307539</v>
      </c>
      <c r="E13" s="18">
        <v>0.18385640499727199</v>
      </c>
      <c r="G13" s="18">
        <v>0.13640268342236819</v>
      </c>
      <c r="H13" s="18">
        <v>0.29491962867470362</v>
      </c>
      <c r="J13" s="18">
        <v>0.14892941451843189</v>
      </c>
      <c r="K13" s="18">
        <v>0.26991242566375662</v>
      </c>
      <c r="L13" s="18">
        <v>0.21864993612753431</v>
      </c>
      <c r="M13" s="18">
        <v>0.236217843155058</v>
      </c>
      <c r="N13" s="18">
        <v>0.27871603005716072</v>
      </c>
      <c r="O13" s="18">
        <v>0.17062239229899989</v>
      </c>
      <c r="P13" s="18">
        <v>0.1365829436790035</v>
      </c>
      <c r="Q13" s="18">
        <v>9.2168746572921609E-2</v>
      </c>
      <c r="R13" s="18">
        <v>0.203529265878171</v>
      </c>
      <c r="S13" s="18">
        <v>0.21572228593714471</v>
      </c>
      <c r="T13" s="18">
        <v>9.3157268616188518E-2</v>
      </c>
      <c r="U13" s="18">
        <v>0</v>
      </c>
      <c r="W13" s="18">
        <v>7.0984496639870068E-2</v>
      </c>
      <c r="X13" s="18">
        <v>0.15491622753709131</v>
      </c>
      <c r="Y13" s="18">
        <v>0.2137943331693212</v>
      </c>
      <c r="Z13" s="18">
        <v>0.34651632171520558</v>
      </c>
      <c r="AA13" s="18">
        <v>0.30026948636923528</v>
      </c>
      <c r="AB13" s="18">
        <v>0.63078768912835126</v>
      </c>
      <c r="AC13" s="18">
        <v>0.35375920208020772</v>
      </c>
      <c r="AD13" s="18">
        <v>0.2166108411134009</v>
      </c>
      <c r="AE13" s="18">
        <v>0.37662756389045149</v>
      </c>
      <c r="AG13" s="18">
        <v>0.1744033760538288</v>
      </c>
      <c r="AH13" s="18">
        <v>0.32606220317395401</v>
      </c>
    </row>
    <row r="14" spans="2:36" ht="19" customHeight="1" x14ac:dyDescent="0.35">
      <c r="B14" s="20" t="s">
        <v>255</v>
      </c>
      <c r="C14" s="18">
        <v>0.34767733813113988</v>
      </c>
      <c r="D14" s="18">
        <v>0.25678487236370412</v>
      </c>
      <c r="E14" s="18">
        <v>0.44503748677179988</v>
      </c>
      <c r="G14" s="18">
        <v>0.41187891839488838</v>
      </c>
      <c r="H14" s="18">
        <v>0.17670724111293201</v>
      </c>
      <c r="J14" s="18">
        <v>0.36719815410875889</v>
      </c>
      <c r="K14" s="18">
        <v>0.33764790152333901</v>
      </c>
      <c r="L14" s="18">
        <v>0.266249875528904</v>
      </c>
      <c r="M14" s="18">
        <v>0.43650440780522942</v>
      </c>
      <c r="N14" s="18">
        <v>0.37438046719215551</v>
      </c>
      <c r="O14" s="18">
        <v>0.33490507871624031</v>
      </c>
      <c r="P14" s="18">
        <v>0.4506382098748048</v>
      </c>
      <c r="Q14" s="18">
        <v>0.40692206147710558</v>
      </c>
      <c r="R14" s="18">
        <v>0.31897491585420812</v>
      </c>
      <c r="S14" s="18">
        <v>0.22394655074340181</v>
      </c>
      <c r="T14" s="18">
        <v>0.27654021353228159</v>
      </c>
      <c r="U14" s="18">
        <v>0.28897985016380912</v>
      </c>
      <c r="W14" s="18">
        <v>0.5551078153992739</v>
      </c>
      <c r="X14" s="18">
        <v>0.32177179351274332</v>
      </c>
      <c r="Y14" s="18">
        <v>0.23205819444068729</v>
      </c>
      <c r="Z14" s="18">
        <v>0.1111331510613919</v>
      </c>
      <c r="AA14" s="18">
        <v>6.957142840631883E-2</v>
      </c>
      <c r="AB14" s="18">
        <v>0</v>
      </c>
      <c r="AC14" s="18">
        <v>3.8113882918588533E-2</v>
      </c>
      <c r="AD14" s="18">
        <v>0</v>
      </c>
      <c r="AE14" s="18">
        <v>0.11715037158363539</v>
      </c>
      <c r="AG14" s="18">
        <v>0.35791967975592892</v>
      </c>
      <c r="AH14" s="18">
        <v>8.0130798289088215E-2</v>
      </c>
    </row>
    <row r="15" spans="2:36" ht="19" customHeight="1" x14ac:dyDescent="0.35">
      <c r="B15" s="20" t="s">
        <v>66</v>
      </c>
      <c r="C15" s="18">
        <v>2.0861890310238822E-2</v>
      </c>
      <c r="D15" s="18">
        <v>2.144784979342455E-2</v>
      </c>
      <c r="E15" s="18">
        <v>2.0561117933744939E-2</v>
      </c>
      <c r="G15" s="18">
        <v>2.1906427624444409E-2</v>
      </c>
      <c r="H15" s="18">
        <v>1.8080266474575932E-2</v>
      </c>
      <c r="J15" s="18">
        <v>1.8566694734067021E-2</v>
      </c>
      <c r="K15" s="18">
        <v>0</v>
      </c>
      <c r="L15" s="18">
        <v>3.2605492044400948E-2</v>
      </c>
      <c r="M15" s="18">
        <v>0</v>
      </c>
      <c r="N15" s="18">
        <v>4.6797558399019439E-2</v>
      </c>
      <c r="O15" s="18">
        <v>7.1959772403572625E-2</v>
      </c>
      <c r="P15" s="18">
        <v>0</v>
      </c>
      <c r="Q15" s="18">
        <v>0</v>
      </c>
      <c r="R15" s="18">
        <v>1.8318358509127261E-2</v>
      </c>
      <c r="S15" s="18">
        <v>4.5704693921495863E-2</v>
      </c>
      <c r="T15" s="18">
        <v>3.1931005003349867E-2</v>
      </c>
      <c r="U15" s="18">
        <v>0</v>
      </c>
      <c r="W15" s="18">
        <v>2.7283786351999951E-2</v>
      </c>
      <c r="X15" s="18">
        <v>0</v>
      </c>
      <c r="Y15" s="18">
        <v>2.7020377973269959E-2</v>
      </c>
      <c r="Z15" s="18">
        <v>2.5044225388547819E-2</v>
      </c>
      <c r="AA15" s="18">
        <v>2.628581140483402E-2</v>
      </c>
      <c r="AB15" s="18">
        <v>0</v>
      </c>
      <c r="AC15" s="18">
        <v>3.7995283649251067E-2</v>
      </c>
      <c r="AD15" s="18">
        <v>0</v>
      </c>
      <c r="AE15" s="18">
        <v>0</v>
      </c>
      <c r="AG15" s="18">
        <v>2.1624866891676781E-2</v>
      </c>
      <c r="AH15" s="18">
        <v>0</v>
      </c>
    </row>
    <row r="17" spans="2:2" x14ac:dyDescent="0.35">
      <c r="B17" t="s">
        <v>380</v>
      </c>
    </row>
    <row r="18" spans="2:2" x14ac:dyDescent="0.35">
      <c r="B18" t="s">
        <v>11</v>
      </c>
    </row>
    <row r="20" spans="2:2" x14ac:dyDescent="0.35">
      <c r="B20"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H19"/>
  <sheetViews>
    <sheetView showGridLines="0" workbookViewId="0">
      <selection activeCell="B19" sqref="B19"/>
    </sheetView>
  </sheetViews>
  <sheetFormatPr defaultRowHeight="14.5" x14ac:dyDescent="0.35"/>
  <cols>
    <col min="1" max="1" width="5" customWidth="1"/>
    <col min="2" max="2" width="25" customWidth="1"/>
    <col min="3" max="8" width="20" customWidth="1"/>
  </cols>
  <sheetData>
    <row r="2" spans="2:8" ht="40" customHeight="1" x14ac:dyDescent="0.35">
      <c r="D2" s="19" t="s">
        <v>486</v>
      </c>
    </row>
    <row r="6" spans="2:8" ht="60" customHeight="1" x14ac:dyDescent="0.35">
      <c r="C6" s="21" t="s">
        <v>487</v>
      </c>
      <c r="D6" s="21" t="s">
        <v>488</v>
      </c>
      <c r="E6" s="21" t="s">
        <v>489</v>
      </c>
      <c r="F6" s="21" t="s">
        <v>490</v>
      </c>
      <c r="G6" s="21" t="s">
        <v>491</v>
      </c>
      <c r="H6" s="21" t="s">
        <v>492</v>
      </c>
    </row>
    <row r="7" spans="2:8" x14ac:dyDescent="0.35">
      <c r="B7" s="20" t="s">
        <v>104</v>
      </c>
      <c r="C7" s="18">
        <v>0.1949766484274488</v>
      </c>
      <c r="D7" s="18">
        <v>0.1709261462384693</v>
      </c>
      <c r="E7" s="18">
        <v>0.31589885391053307</v>
      </c>
      <c r="F7" s="18">
        <v>0.24019880847263289</v>
      </c>
      <c r="G7" s="18">
        <v>0.1542142630735415</v>
      </c>
      <c r="H7" s="18">
        <v>0.3879067254823329</v>
      </c>
    </row>
    <row r="8" spans="2:8" x14ac:dyDescent="0.35">
      <c r="B8" s="20" t="s">
        <v>105</v>
      </c>
      <c r="C8" s="18">
        <v>0.29979829725566021</v>
      </c>
      <c r="D8" s="18">
        <v>0.24230435790621249</v>
      </c>
      <c r="E8" s="18">
        <v>0.31540858317977211</v>
      </c>
      <c r="F8" s="18">
        <v>0.31312814287448398</v>
      </c>
      <c r="G8" s="18">
        <v>0.30164421456481022</v>
      </c>
      <c r="H8" s="18">
        <v>0.30213376867514158</v>
      </c>
    </row>
    <row r="9" spans="2:8" x14ac:dyDescent="0.35">
      <c r="B9" s="20" t="s">
        <v>111</v>
      </c>
      <c r="C9" s="18">
        <v>0.2184486007438847</v>
      </c>
      <c r="D9" s="18">
        <v>0.20718707428269931</v>
      </c>
      <c r="E9" s="18">
        <v>0.1694335817579305</v>
      </c>
      <c r="F9" s="18">
        <v>0.21793838770345289</v>
      </c>
      <c r="G9" s="18">
        <v>0.24848593939597249</v>
      </c>
      <c r="H9" s="18">
        <v>0.18153979955925931</v>
      </c>
    </row>
    <row r="10" spans="2:8" x14ac:dyDescent="0.35">
      <c r="B10" s="20" t="s">
        <v>107</v>
      </c>
      <c r="C10" s="18">
        <v>0.1209529571089423</v>
      </c>
      <c r="D10" s="18">
        <v>0.14012531349251789</v>
      </c>
      <c r="E10" s="18">
        <v>8.5732287198555371E-2</v>
      </c>
      <c r="F10" s="18">
        <v>0.1211538945511921</v>
      </c>
      <c r="G10" s="18">
        <v>0.1051390145119501</v>
      </c>
      <c r="H10" s="18">
        <v>4.999301080590151E-2</v>
      </c>
    </row>
    <row r="11" spans="2:8" x14ac:dyDescent="0.35">
      <c r="B11" s="20" t="s">
        <v>108</v>
      </c>
      <c r="C11" s="18">
        <v>0.1067159979938625</v>
      </c>
      <c r="D11" s="18">
        <v>0.1903818410150693</v>
      </c>
      <c r="E11" s="18">
        <v>6.9387728913761451E-2</v>
      </c>
      <c r="F11" s="18">
        <v>5.6571082741778543E-2</v>
      </c>
      <c r="G11" s="18">
        <v>0.1177330642611405</v>
      </c>
      <c r="H11" s="18">
        <v>2.542101687477244E-2</v>
      </c>
    </row>
    <row r="12" spans="2:8" x14ac:dyDescent="0.35">
      <c r="B12" s="20" t="s">
        <v>66</v>
      </c>
      <c r="C12" s="18">
        <v>5.9107498470201622E-2</v>
      </c>
      <c r="D12" s="18">
        <v>4.907526706503168E-2</v>
      </c>
      <c r="E12" s="18">
        <v>4.4138965039447531E-2</v>
      </c>
      <c r="F12" s="18">
        <v>5.1009683656459602E-2</v>
      </c>
      <c r="G12" s="18">
        <v>7.2783504192585363E-2</v>
      </c>
      <c r="H12" s="18">
        <v>5.3005678602592338E-2</v>
      </c>
    </row>
    <row r="13" spans="2:8" x14ac:dyDescent="0.35">
      <c r="E13" s="26"/>
    </row>
    <row r="15" spans="2:8" x14ac:dyDescent="0.35">
      <c r="B15" t="s">
        <v>380</v>
      </c>
    </row>
    <row r="16" spans="2:8" x14ac:dyDescent="0.35">
      <c r="B16" t="s">
        <v>11</v>
      </c>
    </row>
    <row r="19" spans="2:2" x14ac:dyDescent="0.35">
      <c r="B19" t="str">
        <f>HYPERLINK("#Contents!A1", "Return to Contents")</f>
        <v>Return to Contents</v>
      </c>
    </row>
  </sheetData>
  <pageMargins left="0.75" right="0.75" top="1" bottom="1" header="0.5" footer="0.5"/>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354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104</v>
      </c>
      <c r="C9" s="18">
        <v>0.1949766484274488</v>
      </c>
      <c r="D9" s="18">
        <v>0.19186946561092061</v>
      </c>
      <c r="E9" s="18">
        <v>0.19713937032101631</v>
      </c>
      <c r="G9" s="18">
        <v>0.176298136442917</v>
      </c>
      <c r="H9" s="18">
        <v>0.2447179007927642</v>
      </c>
      <c r="J9" s="18">
        <v>0.15383010595866509</v>
      </c>
      <c r="K9" s="18">
        <v>0.1455122192368114</v>
      </c>
      <c r="L9" s="18">
        <v>0.26748516912175813</v>
      </c>
      <c r="M9" s="18">
        <v>0.25252381741195551</v>
      </c>
      <c r="N9" s="18">
        <v>0.27098718646951542</v>
      </c>
      <c r="O9" s="18">
        <v>0.15613870738336719</v>
      </c>
      <c r="P9" s="18">
        <v>0.1850139978782184</v>
      </c>
      <c r="Q9" s="18">
        <v>0.1252272979874931</v>
      </c>
      <c r="R9" s="18">
        <v>0.1596602128833208</v>
      </c>
      <c r="S9" s="18">
        <v>0.29844262251293041</v>
      </c>
      <c r="T9" s="18">
        <v>0.17283789188911741</v>
      </c>
      <c r="U9" s="18">
        <v>0.22204029967238181</v>
      </c>
      <c r="W9" s="18">
        <v>9.6610936814302023E-2</v>
      </c>
      <c r="X9" s="18">
        <v>0.2145743128303928</v>
      </c>
      <c r="Y9" s="18">
        <v>0.27488801535844409</v>
      </c>
      <c r="Z9" s="18">
        <v>0.22860458998368169</v>
      </c>
      <c r="AA9" s="18">
        <v>0.22649836063351289</v>
      </c>
      <c r="AB9" s="18">
        <v>0.36356990900015018</v>
      </c>
      <c r="AC9" s="18">
        <v>0.43477765819869341</v>
      </c>
      <c r="AD9" s="18">
        <v>0.34737569660256479</v>
      </c>
      <c r="AE9" s="18">
        <v>0.38416989208775948</v>
      </c>
      <c r="AG9" s="18">
        <v>0.18704545202057099</v>
      </c>
      <c r="AH9" s="18">
        <v>0.37254290876568258</v>
      </c>
    </row>
    <row r="10" spans="2:36" ht="19" customHeight="1" x14ac:dyDescent="0.35">
      <c r="B10" s="20" t="s">
        <v>105</v>
      </c>
      <c r="C10" s="18">
        <v>0.29979829725566021</v>
      </c>
      <c r="D10" s="18">
        <v>0.32085541192729522</v>
      </c>
      <c r="E10" s="18">
        <v>0.28156454819807281</v>
      </c>
      <c r="G10" s="18">
        <v>0.25899757719710792</v>
      </c>
      <c r="H10" s="18">
        <v>0.40845143380099641</v>
      </c>
      <c r="J10" s="18">
        <v>0.36567454442932512</v>
      </c>
      <c r="K10" s="18">
        <v>0.3744454941874395</v>
      </c>
      <c r="L10" s="18">
        <v>0.28895641376232689</v>
      </c>
      <c r="M10" s="18">
        <v>0.26634494982133561</v>
      </c>
      <c r="N10" s="18">
        <v>0.18719023359607781</v>
      </c>
      <c r="O10" s="18">
        <v>0.30756058160530703</v>
      </c>
      <c r="P10" s="18">
        <v>0.36845950141934591</v>
      </c>
      <c r="Q10" s="18">
        <v>0.15828584940206461</v>
      </c>
      <c r="R10" s="18">
        <v>0.26557123763284912</v>
      </c>
      <c r="S10" s="18">
        <v>6.2156449047076491E-2</v>
      </c>
      <c r="T10" s="18">
        <v>0.37514825629562248</v>
      </c>
      <c r="U10" s="18">
        <v>0.26693955049142731</v>
      </c>
      <c r="W10" s="18">
        <v>0.2485242359242075</v>
      </c>
      <c r="X10" s="18">
        <v>0.33430962339745962</v>
      </c>
      <c r="Y10" s="18">
        <v>0.29645514042693172</v>
      </c>
      <c r="Z10" s="18">
        <v>0.34543000942776197</v>
      </c>
      <c r="AA10" s="18">
        <v>0.36663654912096499</v>
      </c>
      <c r="AB10" s="18">
        <v>0.31399789078207668</v>
      </c>
      <c r="AC10" s="18">
        <v>0.32359406828327081</v>
      </c>
      <c r="AD10" s="18">
        <v>0.5298110660174753</v>
      </c>
      <c r="AE10" s="18">
        <v>0.55909170345599546</v>
      </c>
      <c r="AG10" s="18">
        <v>0.29164764675161048</v>
      </c>
      <c r="AH10" s="18">
        <v>0.54983900806021113</v>
      </c>
    </row>
    <row r="11" spans="2:36" ht="32.15" customHeight="1" x14ac:dyDescent="0.35">
      <c r="B11" s="20" t="s">
        <v>111</v>
      </c>
      <c r="C11" s="18">
        <v>0.2184486007438847</v>
      </c>
      <c r="D11" s="18">
        <v>0.24808757856400801</v>
      </c>
      <c r="E11" s="18">
        <v>0.1858372245279088</v>
      </c>
      <c r="G11" s="18">
        <v>0.22674398205879021</v>
      </c>
      <c r="H11" s="18">
        <v>0.19635783378166941</v>
      </c>
      <c r="J11" s="18">
        <v>0.14760963508846969</v>
      </c>
      <c r="K11" s="18">
        <v>0.20435958339243629</v>
      </c>
      <c r="L11" s="18">
        <v>0.18185714764511951</v>
      </c>
      <c r="M11" s="18">
        <v>0.21091488578981679</v>
      </c>
      <c r="N11" s="18">
        <v>0.15971326915460579</v>
      </c>
      <c r="O11" s="18">
        <v>0.2075052135831961</v>
      </c>
      <c r="P11" s="18">
        <v>0.1879492110652401</v>
      </c>
      <c r="Q11" s="18">
        <v>0.45584353137596961</v>
      </c>
      <c r="R11" s="18">
        <v>0.24520663280473559</v>
      </c>
      <c r="S11" s="18">
        <v>0.373861816178224</v>
      </c>
      <c r="T11" s="18">
        <v>0.15145193991274319</v>
      </c>
      <c r="U11" s="18">
        <v>0.28897985016380912</v>
      </c>
      <c r="W11" s="18">
        <v>0.22901387019854061</v>
      </c>
      <c r="X11" s="18">
        <v>0.22254973125656191</v>
      </c>
      <c r="Y11" s="18">
        <v>0.1745704871525158</v>
      </c>
      <c r="Z11" s="18">
        <v>0.30033463763361012</v>
      </c>
      <c r="AA11" s="18">
        <v>0.31578989195717999</v>
      </c>
      <c r="AB11" s="18">
        <v>0.15772582980086919</v>
      </c>
      <c r="AC11" s="18">
        <v>0.16563770621953369</v>
      </c>
      <c r="AD11" s="18">
        <v>0</v>
      </c>
      <c r="AE11" s="18">
        <v>5.6738404456244632E-2</v>
      </c>
      <c r="AG11" s="18">
        <v>0.2252400556518368</v>
      </c>
      <c r="AH11" s="18">
        <v>3.8809041587053221E-2</v>
      </c>
    </row>
    <row r="12" spans="2:36" ht="19" customHeight="1" x14ac:dyDescent="0.35">
      <c r="B12" s="20" t="s">
        <v>107</v>
      </c>
      <c r="C12" s="18">
        <v>0.1209529571089423</v>
      </c>
      <c r="D12" s="18">
        <v>9.4316512309909367E-2</v>
      </c>
      <c r="E12" s="18">
        <v>0.1522730836884848</v>
      </c>
      <c r="G12" s="18">
        <v>0.13704820063210921</v>
      </c>
      <c r="H12" s="18">
        <v>7.8091000512504366E-2</v>
      </c>
      <c r="J12" s="18">
        <v>0.16111335405229479</v>
      </c>
      <c r="K12" s="18">
        <v>8.2704810954993796E-2</v>
      </c>
      <c r="L12" s="18">
        <v>0.14360215691165151</v>
      </c>
      <c r="M12" s="18">
        <v>8.7015774107070232E-2</v>
      </c>
      <c r="N12" s="18">
        <v>0.14039267519705831</v>
      </c>
      <c r="O12" s="18">
        <v>0.2075052135831961</v>
      </c>
      <c r="P12" s="18">
        <v>8.7954295108402705E-2</v>
      </c>
      <c r="Q12" s="18">
        <v>6.9523584329892224E-2</v>
      </c>
      <c r="R12" s="18">
        <v>0.15108432357900081</v>
      </c>
      <c r="S12" s="18">
        <v>0.1078611429685724</v>
      </c>
      <c r="T12" s="18">
        <v>7.1771316639814328E-2</v>
      </c>
      <c r="U12" s="18">
        <v>0.11102014983619091</v>
      </c>
      <c r="W12" s="18">
        <v>0.16891513845000361</v>
      </c>
      <c r="X12" s="18">
        <v>9.8876964126895478E-2</v>
      </c>
      <c r="Y12" s="18">
        <v>0.1202517613207808</v>
      </c>
      <c r="Z12" s="18">
        <v>4.1614194804109897E-2</v>
      </c>
      <c r="AA12" s="18">
        <v>2.628581140483402E-2</v>
      </c>
      <c r="AB12" s="18">
        <v>0.16470637041690381</v>
      </c>
      <c r="AC12" s="18">
        <v>3.7995283649251067E-2</v>
      </c>
      <c r="AD12" s="18">
        <v>0.12281323737995981</v>
      </c>
      <c r="AE12" s="18">
        <v>0</v>
      </c>
      <c r="AG12" s="18">
        <v>0.1241787287648272</v>
      </c>
      <c r="AH12" s="18">
        <v>3.8809041587053221E-2</v>
      </c>
    </row>
    <row r="13" spans="2:36" ht="19" customHeight="1" x14ac:dyDescent="0.35">
      <c r="B13" s="20" t="s">
        <v>108</v>
      </c>
      <c r="C13" s="18">
        <v>0.1067159979938625</v>
      </c>
      <c r="D13" s="18">
        <v>8.4063397265976239E-2</v>
      </c>
      <c r="E13" s="18">
        <v>0.13025075214868481</v>
      </c>
      <c r="G13" s="18">
        <v>0.12982595459135321</v>
      </c>
      <c r="H13" s="18">
        <v>4.5173719667879079E-2</v>
      </c>
      <c r="J13" s="18">
        <v>6.1319877512868992E-2</v>
      </c>
      <c r="K13" s="18">
        <v>8.2704810954993796E-2</v>
      </c>
      <c r="L13" s="18">
        <v>9.0114766868138532E-2</v>
      </c>
      <c r="M13" s="18">
        <v>0.13877592716987119</v>
      </c>
      <c r="N13" s="18">
        <v>0.19878198396598001</v>
      </c>
      <c r="O13" s="18">
        <v>7.3995767162040912E-2</v>
      </c>
      <c r="P13" s="18">
        <v>8.6633155258423009E-2</v>
      </c>
      <c r="Q13" s="18">
        <v>0.19111973690458001</v>
      </c>
      <c r="R13" s="18">
        <v>0.13730342057585621</v>
      </c>
      <c r="S13" s="18">
        <v>0.1119732753717009</v>
      </c>
      <c r="T13" s="18">
        <v>0.16492858525600279</v>
      </c>
      <c r="U13" s="18">
        <v>0</v>
      </c>
      <c r="W13" s="18">
        <v>0.16180920820539579</v>
      </c>
      <c r="X13" s="18">
        <v>0.10700443834865631</v>
      </c>
      <c r="Y13" s="18">
        <v>8.2429968283597499E-2</v>
      </c>
      <c r="Z13" s="18">
        <v>4.3456797318939908E-2</v>
      </c>
      <c r="AA13" s="18">
        <v>3.8503575478674029E-2</v>
      </c>
      <c r="AB13" s="18">
        <v>0</v>
      </c>
      <c r="AC13" s="18">
        <v>0</v>
      </c>
      <c r="AD13" s="18">
        <v>0</v>
      </c>
      <c r="AE13" s="18">
        <v>0</v>
      </c>
      <c r="AG13" s="18">
        <v>0.11061889490891989</v>
      </c>
      <c r="AH13" s="18">
        <v>0</v>
      </c>
    </row>
    <row r="14" spans="2:36" ht="19" customHeight="1" x14ac:dyDescent="0.35">
      <c r="B14" s="20" t="s">
        <v>66</v>
      </c>
      <c r="C14" s="18">
        <v>5.9107498470201622E-2</v>
      </c>
      <c r="D14" s="18">
        <v>6.0807634321890652E-2</v>
      </c>
      <c r="E14" s="18">
        <v>5.2935021115832648E-2</v>
      </c>
      <c r="G14" s="18">
        <v>7.1086149077722649E-2</v>
      </c>
      <c r="H14" s="18">
        <v>2.72081114441865E-2</v>
      </c>
      <c r="J14" s="18">
        <v>0.1104524829583763</v>
      </c>
      <c r="K14" s="18">
        <v>0.11027308127332509</v>
      </c>
      <c r="L14" s="18">
        <v>2.7984345691005181E-2</v>
      </c>
      <c r="M14" s="18">
        <v>4.4424645699950388E-2</v>
      </c>
      <c r="N14" s="18">
        <v>4.2934651616762513E-2</v>
      </c>
      <c r="O14" s="18">
        <v>4.7294516682892328E-2</v>
      </c>
      <c r="P14" s="18">
        <v>8.3989839270369931E-2</v>
      </c>
      <c r="Q14" s="18">
        <v>0</v>
      </c>
      <c r="R14" s="18">
        <v>4.1174172524237232E-2</v>
      </c>
      <c r="S14" s="18">
        <v>4.5704693921495863E-2</v>
      </c>
      <c r="T14" s="18">
        <v>6.3862010006699749E-2</v>
      </c>
      <c r="U14" s="18">
        <v>0.11102014983619091</v>
      </c>
      <c r="W14" s="18">
        <v>9.512661040755048E-2</v>
      </c>
      <c r="X14" s="18">
        <v>2.2684930040034041E-2</v>
      </c>
      <c r="Y14" s="18">
        <v>5.140462745773023E-2</v>
      </c>
      <c r="Z14" s="18">
        <v>4.0559770831896498E-2</v>
      </c>
      <c r="AA14" s="18">
        <v>2.628581140483402E-2</v>
      </c>
      <c r="AB14" s="18">
        <v>0</v>
      </c>
      <c r="AC14" s="18">
        <v>3.7995283649251067E-2</v>
      </c>
      <c r="AD14" s="18">
        <v>0</v>
      </c>
      <c r="AE14" s="18">
        <v>0</v>
      </c>
      <c r="AG14" s="18">
        <v>6.1269221902234557E-2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355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104</v>
      </c>
      <c r="C9" s="18">
        <v>0.1709261462384693</v>
      </c>
      <c r="D9" s="18">
        <v>0.15428933156627511</v>
      </c>
      <c r="E9" s="18">
        <v>0.18758662809784801</v>
      </c>
      <c r="G9" s="18">
        <v>0.1303603406009681</v>
      </c>
      <c r="H9" s="18">
        <v>0.27895370096489908</v>
      </c>
      <c r="J9" s="18">
        <v>0.25415796081203601</v>
      </c>
      <c r="K9" s="18">
        <v>9.2651302842759048E-2</v>
      </c>
      <c r="L9" s="18">
        <v>0.16393777139466739</v>
      </c>
      <c r="M9" s="18">
        <v>0.2215159455983276</v>
      </c>
      <c r="N9" s="18">
        <v>0.123717581810351</v>
      </c>
      <c r="O9" s="18">
        <v>0.11657504769621201</v>
      </c>
      <c r="P9" s="18">
        <v>0.2086778422536647</v>
      </c>
      <c r="Q9" s="18">
        <v>0.21535459488331921</v>
      </c>
      <c r="R9" s="18">
        <v>0.15781763784795111</v>
      </c>
      <c r="S9" s="18">
        <v>0.17412972441877739</v>
      </c>
      <c r="T9" s="18">
        <v>0.16200219897476689</v>
      </c>
      <c r="U9" s="18">
        <v>0.11102014983619091</v>
      </c>
      <c r="W9" s="18">
        <v>7.5024681140304653E-2</v>
      </c>
      <c r="X9" s="18">
        <v>0.2171300101439656</v>
      </c>
      <c r="Y9" s="18">
        <v>0.18027862091543939</v>
      </c>
      <c r="Z9" s="18">
        <v>0.2073166476534784</v>
      </c>
      <c r="AA9" s="18">
        <v>0.28109281100498479</v>
      </c>
      <c r="AB9" s="18">
        <v>0.30980925773023998</v>
      </c>
      <c r="AC9" s="18">
        <v>0.49128768416433011</v>
      </c>
      <c r="AD9" s="18">
        <v>0.61942378490056671</v>
      </c>
      <c r="AE9" s="18">
        <v>0.25562652519886669</v>
      </c>
      <c r="AG9" s="18">
        <v>0.1639576306533515</v>
      </c>
      <c r="AH9" s="18">
        <v>0.3705866327753739</v>
      </c>
    </row>
    <row r="10" spans="2:36" ht="19" customHeight="1" x14ac:dyDescent="0.35">
      <c r="B10" s="20" t="s">
        <v>105</v>
      </c>
      <c r="C10" s="18">
        <v>0.24230435790621249</v>
      </c>
      <c r="D10" s="18">
        <v>0.29272899357023818</v>
      </c>
      <c r="E10" s="18">
        <v>0.19079119128037461</v>
      </c>
      <c r="G10" s="18">
        <v>0.2164054754043272</v>
      </c>
      <c r="H10" s="18">
        <v>0.31127360190020731</v>
      </c>
      <c r="J10" s="18">
        <v>0.25975065892724569</v>
      </c>
      <c r="K10" s="18">
        <v>0.24393736955019299</v>
      </c>
      <c r="L10" s="18">
        <v>0.26141692542509692</v>
      </c>
      <c r="M10" s="18">
        <v>0.30102129441215297</v>
      </c>
      <c r="N10" s="18">
        <v>0.19449312012095341</v>
      </c>
      <c r="O10" s="18">
        <v>0.27516446888888962</v>
      </c>
      <c r="P10" s="18">
        <v>0.26212695762350952</v>
      </c>
      <c r="Q10" s="18">
        <v>0.19112376115675939</v>
      </c>
      <c r="R10" s="18">
        <v>0.231089271324219</v>
      </c>
      <c r="S10" s="18">
        <v>0.24497522473305991</v>
      </c>
      <c r="T10" s="18">
        <v>0.15936124654585779</v>
      </c>
      <c r="U10" s="18">
        <v>8.8979850163809091E-2</v>
      </c>
      <c r="W10" s="18">
        <v>0.158726378582012</v>
      </c>
      <c r="X10" s="18">
        <v>0.21119156078794879</v>
      </c>
      <c r="Y10" s="18">
        <v>0.32825335743228229</v>
      </c>
      <c r="Z10" s="18">
        <v>0.39751454427696931</v>
      </c>
      <c r="AA10" s="18">
        <v>0.31448653166975238</v>
      </c>
      <c r="AB10" s="18">
        <v>0.33194808166824807</v>
      </c>
      <c r="AC10" s="18">
        <v>0.27799795657808563</v>
      </c>
      <c r="AD10" s="18">
        <v>0.130764855489164</v>
      </c>
      <c r="AE10" s="18">
        <v>0.6839615076737422</v>
      </c>
      <c r="AG10" s="18">
        <v>0.23545155307103999</v>
      </c>
      <c r="AH10" s="18">
        <v>0.50915110173982037</v>
      </c>
    </row>
    <row r="11" spans="2:36" ht="32.15" customHeight="1" x14ac:dyDescent="0.35">
      <c r="B11" s="20" t="s">
        <v>111</v>
      </c>
      <c r="C11" s="18">
        <v>0.20718707428269931</v>
      </c>
      <c r="D11" s="18">
        <v>0.25294596953811521</v>
      </c>
      <c r="E11" s="18">
        <v>0.15664351426587311</v>
      </c>
      <c r="G11" s="18">
        <v>0.22214383126598661</v>
      </c>
      <c r="H11" s="18">
        <v>0.16735693019582101</v>
      </c>
      <c r="J11" s="18">
        <v>0.19167926476373509</v>
      </c>
      <c r="K11" s="18">
        <v>0.22029252304177399</v>
      </c>
      <c r="L11" s="18">
        <v>0.26308561492255128</v>
      </c>
      <c r="M11" s="18">
        <v>0.21091488578981679</v>
      </c>
      <c r="N11" s="18">
        <v>0.14769556172193399</v>
      </c>
      <c r="O11" s="18">
        <v>0.27946498598676872</v>
      </c>
      <c r="P11" s="18">
        <v>8.6633155258423009E-2</v>
      </c>
      <c r="Q11" s="18">
        <v>0.21331959557567681</v>
      </c>
      <c r="R11" s="18">
        <v>0.22825492435922981</v>
      </c>
      <c r="S11" s="18">
        <v>0.1119732753717009</v>
      </c>
      <c r="T11" s="18">
        <v>0.19949740410474509</v>
      </c>
      <c r="U11" s="18">
        <v>0.35591940065523642</v>
      </c>
      <c r="W11" s="18">
        <v>0.21663433267225801</v>
      </c>
      <c r="X11" s="18">
        <v>0.2385787696882751</v>
      </c>
      <c r="Y11" s="18">
        <v>0.15461910982895041</v>
      </c>
      <c r="Z11" s="18">
        <v>0.2084093789009836</v>
      </c>
      <c r="AA11" s="18">
        <v>0.28920929059385109</v>
      </c>
      <c r="AB11" s="18">
        <v>0.21942661108862219</v>
      </c>
      <c r="AC11" s="18">
        <v>0.15342909530975779</v>
      </c>
      <c r="AD11" s="18">
        <v>0.24981135961026929</v>
      </c>
      <c r="AE11" s="18">
        <v>6.0411967127390741E-2</v>
      </c>
      <c r="AG11" s="18">
        <v>0.2110526758702394</v>
      </c>
      <c r="AH11" s="18">
        <v>0.12026226548480599</v>
      </c>
    </row>
    <row r="12" spans="2:36" ht="19" customHeight="1" x14ac:dyDescent="0.35">
      <c r="B12" s="20" t="s">
        <v>107</v>
      </c>
      <c r="C12" s="18">
        <v>0.14012531349251789</v>
      </c>
      <c r="D12" s="18">
        <v>0.11558658608133431</v>
      </c>
      <c r="E12" s="18">
        <v>0.16945249805152929</v>
      </c>
      <c r="G12" s="18">
        <v>0.14154402941572911</v>
      </c>
      <c r="H12" s="18">
        <v>0.1363472445098505</v>
      </c>
      <c r="J12" s="18">
        <v>0.1021997958547817</v>
      </c>
      <c r="K12" s="18">
        <v>0.13531479760287629</v>
      </c>
      <c r="L12" s="18">
        <v>0.12747960187476801</v>
      </c>
      <c r="M12" s="18">
        <v>8.8849291399900776E-2</v>
      </c>
      <c r="N12" s="18">
        <v>0.24171663558274251</v>
      </c>
      <c r="O12" s="18">
        <v>0.1335094464211552</v>
      </c>
      <c r="P12" s="18">
        <v>0.21188319942777309</v>
      </c>
      <c r="Q12" s="18">
        <v>8.0161637413490333E-2</v>
      </c>
      <c r="R12" s="18">
        <v>5.327624978950575E-2</v>
      </c>
      <c r="S12" s="18">
        <v>0.20338266321469259</v>
      </c>
      <c r="T12" s="18">
        <v>0.2477128087180667</v>
      </c>
      <c r="U12" s="18">
        <v>0.11102014983619091</v>
      </c>
      <c r="W12" s="18">
        <v>0.17151947813146129</v>
      </c>
      <c r="X12" s="18">
        <v>0.15247998616283781</v>
      </c>
      <c r="Y12" s="18">
        <v>0.12604820981170831</v>
      </c>
      <c r="Z12" s="18">
        <v>9.2260018024397261E-2</v>
      </c>
      <c r="AA12" s="18">
        <v>5.4505873557144563E-2</v>
      </c>
      <c r="AB12" s="18">
        <v>0.13881604951288981</v>
      </c>
      <c r="AC12" s="18">
        <v>3.9289980298575292E-2</v>
      </c>
      <c r="AD12" s="18">
        <v>0</v>
      </c>
      <c r="AE12" s="18">
        <v>0</v>
      </c>
      <c r="AG12" s="18">
        <v>0.14132342872334</v>
      </c>
      <c r="AH12" s="18">
        <v>0</v>
      </c>
    </row>
    <row r="13" spans="2:36" ht="19" customHeight="1" x14ac:dyDescent="0.35">
      <c r="B13" s="20" t="s">
        <v>108</v>
      </c>
      <c r="C13" s="18">
        <v>0.1903818410150693</v>
      </c>
      <c r="D13" s="18">
        <v>0.13450584087525369</v>
      </c>
      <c r="E13" s="18">
        <v>0.25187287064236907</v>
      </c>
      <c r="G13" s="18">
        <v>0.23456011430062451</v>
      </c>
      <c r="H13" s="18">
        <v>7.2734212425572015E-2</v>
      </c>
      <c r="J13" s="18">
        <v>0.13276570656622191</v>
      </c>
      <c r="K13" s="18">
        <v>0.252667466325735</v>
      </c>
      <c r="L13" s="18">
        <v>0.15378516751521321</v>
      </c>
      <c r="M13" s="18">
        <v>0.13327393709985119</v>
      </c>
      <c r="N13" s="18">
        <v>0.2455795423649994</v>
      </c>
      <c r="O13" s="18">
        <v>0.14799153432408191</v>
      </c>
      <c r="P13" s="18">
        <v>0.16269408285272741</v>
      </c>
      <c r="Q13" s="18">
        <v>0.24659878665012491</v>
      </c>
      <c r="R13" s="18">
        <v>0.29292519966083957</v>
      </c>
      <c r="S13" s="18">
        <v>0.2198344183402732</v>
      </c>
      <c r="T13" s="18">
        <v>0.19949533665321381</v>
      </c>
      <c r="U13" s="18">
        <v>0.22204029967238181</v>
      </c>
      <c r="W13" s="18">
        <v>0.30325519496952591</v>
      </c>
      <c r="X13" s="18">
        <v>0.16762530471114781</v>
      </c>
      <c r="Y13" s="18">
        <v>0.1590069082293521</v>
      </c>
      <c r="Z13" s="18">
        <v>6.9455185755623802E-2</v>
      </c>
      <c r="AA13" s="18">
        <v>0</v>
      </c>
      <c r="AB13" s="18">
        <v>0</v>
      </c>
      <c r="AC13" s="18">
        <v>0</v>
      </c>
      <c r="AD13" s="18">
        <v>0</v>
      </c>
      <c r="AE13" s="18">
        <v>0</v>
      </c>
      <c r="AG13" s="18">
        <v>0.19734462741962891</v>
      </c>
      <c r="AH13" s="18">
        <v>0</v>
      </c>
    </row>
    <row r="14" spans="2:36" ht="19" customHeight="1" x14ac:dyDescent="0.35">
      <c r="B14" s="20" t="s">
        <v>66</v>
      </c>
      <c r="C14" s="18">
        <v>4.907526706503168E-2</v>
      </c>
      <c r="D14" s="18">
        <v>4.9943278368783657E-2</v>
      </c>
      <c r="E14" s="18">
        <v>4.3653297662006089E-2</v>
      </c>
      <c r="G14" s="18">
        <v>5.4986209012364597E-2</v>
      </c>
      <c r="H14" s="18">
        <v>3.3334310003650183E-2</v>
      </c>
      <c r="J14" s="18">
        <v>5.9446613075979683E-2</v>
      </c>
      <c r="K14" s="18">
        <v>5.5136540636662533E-2</v>
      </c>
      <c r="L14" s="18">
        <v>3.0294918867703059E-2</v>
      </c>
      <c r="M14" s="18">
        <v>4.4424645699950388E-2</v>
      </c>
      <c r="N14" s="18">
        <v>4.6797558399019439E-2</v>
      </c>
      <c r="O14" s="18">
        <v>4.7294516682892328E-2</v>
      </c>
      <c r="P14" s="18">
        <v>6.79847625839025E-2</v>
      </c>
      <c r="Q14" s="18">
        <v>5.3441624320628787E-2</v>
      </c>
      <c r="R14" s="18">
        <v>3.6636717018254522E-2</v>
      </c>
      <c r="S14" s="18">
        <v>4.5704693921495863E-2</v>
      </c>
      <c r="T14" s="18">
        <v>3.1931005003349867E-2</v>
      </c>
      <c r="U14" s="18">
        <v>0.11102014983619091</v>
      </c>
      <c r="W14" s="18">
        <v>7.4839934504438085E-2</v>
      </c>
      <c r="X14" s="18">
        <v>1.299436850582486E-2</v>
      </c>
      <c r="Y14" s="18">
        <v>5.1793793782267512E-2</v>
      </c>
      <c r="Z14" s="18">
        <v>2.5044225388547819E-2</v>
      </c>
      <c r="AA14" s="18">
        <v>6.0705493174267079E-2</v>
      </c>
      <c r="AB14" s="18">
        <v>0</v>
      </c>
      <c r="AC14" s="18">
        <v>3.7995283649251067E-2</v>
      </c>
      <c r="AD14" s="18">
        <v>0</v>
      </c>
      <c r="AE14" s="18">
        <v>0</v>
      </c>
      <c r="AG14" s="18">
        <v>5.0870084262400243E-2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356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104</v>
      </c>
      <c r="C9" s="18">
        <v>0.31589885391053307</v>
      </c>
      <c r="D9" s="18">
        <v>0.24923365987949331</v>
      </c>
      <c r="E9" s="18">
        <v>0.39002793019649867</v>
      </c>
      <c r="G9" s="18">
        <v>0.34370341579994179</v>
      </c>
      <c r="H9" s="18">
        <v>0.2418547474531538</v>
      </c>
      <c r="J9" s="18">
        <v>0.2972548189438376</v>
      </c>
      <c r="K9" s="18">
        <v>0.38810551935287341</v>
      </c>
      <c r="L9" s="18">
        <v>0.22298702568834641</v>
      </c>
      <c r="M9" s="18">
        <v>0.40878791157686789</v>
      </c>
      <c r="N9" s="18">
        <v>0.62646841691025201</v>
      </c>
      <c r="O9" s="18">
        <v>0.30005665517780628</v>
      </c>
      <c r="P9" s="18">
        <v>0.23275908395053399</v>
      </c>
      <c r="Q9" s="18">
        <v>0.36571221022796407</v>
      </c>
      <c r="R9" s="18">
        <v>0.34116497223671738</v>
      </c>
      <c r="S9" s="18">
        <v>0.43144457187428942</v>
      </c>
      <c r="T9" s="18">
        <v>0.27700806732755551</v>
      </c>
      <c r="U9" s="18">
        <v>0.40000000000000008</v>
      </c>
      <c r="W9" s="18">
        <v>0.36684513422128612</v>
      </c>
      <c r="X9" s="18">
        <v>0.30882716632236429</v>
      </c>
      <c r="Y9" s="18">
        <v>0.26020698206230392</v>
      </c>
      <c r="Z9" s="18">
        <v>0.22521696635112581</v>
      </c>
      <c r="AA9" s="18">
        <v>0.21536697881953409</v>
      </c>
      <c r="AB9" s="18">
        <v>0.34729205497655607</v>
      </c>
      <c r="AC9" s="18">
        <v>0.24425751328690451</v>
      </c>
      <c r="AD9" s="18">
        <v>0.2166108411134009</v>
      </c>
      <c r="AE9" s="18">
        <v>0.39903191264798782</v>
      </c>
      <c r="AG9" s="18">
        <v>0.31298886129016662</v>
      </c>
      <c r="AH9" s="18">
        <v>0.34138676703849841</v>
      </c>
    </row>
    <row r="10" spans="2:36" ht="19" customHeight="1" x14ac:dyDescent="0.35">
      <c r="B10" s="20" t="s">
        <v>105</v>
      </c>
      <c r="C10" s="18">
        <v>0.31540858317977211</v>
      </c>
      <c r="D10" s="18">
        <v>0.34436772260684601</v>
      </c>
      <c r="E10" s="18">
        <v>0.28873317544467131</v>
      </c>
      <c r="G10" s="18">
        <v>0.29357258166859351</v>
      </c>
      <c r="H10" s="18">
        <v>0.37355829353766412</v>
      </c>
      <c r="J10" s="18">
        <v>0.33848306860772709</v>
      </c>
      <c r="K10" s="18">
        <v>0.34902959268745648</v>
      </c>
      <c r="L10" s="18">
        <v>0.38399101124038371</v>
      </c>
      <c r="M10" s="18">
        <v>0.3193629652234099</v>
      </c>
      <c r="N10" s="18">
        <v>5.838930876892167E-2</v>
      </c>
      <c r="O10" s="18">
        <v>0.26864016854993661</v>
      </c>
      <c r="P10" s="18">
        <v>0.30470830237246932</v>
      </c>
      <c r="Q10" s="18">
        <v>0.36730190596367401</v>
      </c>
      <c r="R10" s="18">
        <v>0.30705758583134102</v>
      </c>
      <c r="S10" s="18">
        <v>0.21160692802094971</v>
      </c>
      <c r="T10" s="18">
        <v>0.22322325655255759</v>
      </c>
      <c r="U10" s="18">
        <v>0.40000000000000008</v>
      </c>
      <c r="W10" s="18">
        <v>0.27407370147130239</v>
      </c>
      <c r="X10" s="18">
        <v>0.32635861730400922</v>
      </c>
      <c r="Y10" s="18">
        <v>0.3604748788510434</v>
      </c>
      <c r="Z10" s="18">
        <v>0.28080613818828293</v>
      </c>
      <c r="AA10" s="18">
        <v>0.43155968920066262</v>
      </c>
      <c r="AB10" s="18">
        <v>0.48950681241009669</v>
      </c>
      <c r="AC10" s="18">
        <v>0.40136682184166012</v>
      </c>
      <c r="AD10" s="18">
        <v>0.31696695816292891</v>
      </c>
      <c r="AE10" s="18">
        <v>0.2061834811046675</v>
      </c>
      <c r="AG10" s="18">
        <v>0.3177178757186313</v>
      </c>
      <c r="AH10" s="18">
        <v>0.24119111269254701</v>
      </c>
    </row>
    <row r="11" spans="2:36" ht="32.15" customHeight="1" x14ac:dyDescent="0.35">
      <c r="B11" s="20" t="s">
        <v>111</v>
      </c>
      <c r="C11" s="18">
        <v>0.1694335817579305</v>
      </c>
      <c r="D11" s="18">
        <v>0.19073329156531471</v>
      </c>
      <c r="E11" s="18">
        <v>0.14519390729679599</v>
      </c>
      <c r="G11" s="18">
        <v>0.1607644045295604</v>
      </c>
      <c r="H11" s="18">
        <v>0.19251977474124229</v>
      </c>
      <c r="J11" s="18">
        <v>0.2106180534817384</v>
      </c>
      <c r="K11" s="18">
        <v>0.18998331346817951</v>
      </c>
      <c r="L11" s="18">
        <v>0.16311388671733409</v>
      </c>
      <c r="M11" s="18">
        <v>9.2517764177090261E-2</v>
      </c>
      <c r="N11" s="18">
        <v>0.1322409045697748</v>
      </c>
      <c r="O11" s="18">
        <v>0.19505912043873769</v>
      </c>
      <c r="P11" s="18">
        <v>0.20527646388978091</v>
      </c>
      <c r="Q11" s="18">
        <v>0.18886167181978741</v>
      </c>
      <c r="R11" s="18">
        <v>0.19831221411682351</v>
      </c>
      <c r="S11" s="18">
        <v>0.1412262141676161</v>
      </c>
      <c r="T11" s="18">
        <v>0.1010665752493031</v>
      </c>
      <c r="U11" s="18">
        <v>0</v>
      </c>
      <c r="W11" s="18">
        <v>0.16598614167979159</v>
      </c>
      <c r="X11" s="18">
        <v>0.22709928663189191</v>
      </c>
      <c r="Y11" s="18">
        <v>9.951085149131654E-2</v>
      </c>
      <c r="Z11" s="18">
        <v>0.23913707819038121</v>
      </c>
      <c r="AA11" s="18">
        <v>0.25629462724579488</v>
      </c>
      <c r="AB11" s="18">
        <v>0.11245095695055</v>
      </c>
      <c r="AC11" s="18">
        <v>7.497850015127E-2</v>
      </c>
      <c r="AD11" s="18">
        <v>0.33942407849336059</v>
      </c>
      <c r="AE11" s="18">
        <v>0</v>
      </c>
      <c r="AG11" s="18">
        <v>0.17231979546465889</v>
      </c>
      <c r="AH11" s="18">
        <v>0.1072581706900394</v>
      </c>
    </row>
    <row r="12" spans="2:36" ht="19" customHeight="1" x14ac:dyDescent="0.35">
      <c r="B12" s="20" t="s">
        <v>107</v>
      </c>
      <c r="C12" s="18">
        <v>8.5732287198555371E-2</v>
      </c>
      <c r="D12" s="18">
        <v>9.5034780512873271E-2</v>
      </c>
      <c r="E12" s="18">
        <v>7.6906162277885243E-2</v>
      </c>
      <c r="G12" s="18">
        <v>8.6209834682363012E-2</v>
      </c>
      <c r="H12" s="18">
        <v>8.4460568662937094E-2</v>
      </c>
      <c r="J12" s="18">
        <v>3.900665390502335E-2</v>
      </c>
      <c r="K12" s="18">
        <v>7.2881574491490644E-2</v>
      </c>
      <c r="L12" s="18">
        <v>0.1146060738856626</v>
      </c>
      <c r="M12" s="18">
        <v>9.0482067622730866E-2</v>
      </c>
      <c r="N12" s="18">
        <v>8.9306252953012324E-2</v>
      </c>
      <c r="O12" s="18">
        <v>0.10884419070047489</v>
      </c>
      <c r="P12" s="18">
        <v>8.7954295108402705E-2</v>
      </c>
      <c r="Q12" s="18">
        <v>2.2645162243029371E-2</v>
      </c>
      <c r="R12" s="18">
        <v>5.4477349995392249E-2</v>
      </c>
      <c r="S12" s="18">
        <v>0.1078611429685724</v>
      </c>
      <c r="T12" s="18">
        <v>0.130071193971417</v>
      </c>
      <c r="U12" s="18">
        <v>0.11102014983619091</v>
      </c>
      <c r="W12" s="18">
        <v>5.7023215497738651E-2</v>
      </c>
      <c r="X12" s="18">
        <v>6.479967379850575E-2</v>
      </c>
      <c r="Y12" s="18">
        <v>0.13139277003120259</v>
      </c>
      <c r="Z12" s="18">
        <v>0.13930042255716099</v>
      </c>
      <c r="AA12" s="18">
        <v>7.0492893329174425E-2</v>
      </c>
      <c r="AB12" s="18">
        <v>0</v>
      </c>
      <c r="AC12" s="18">
        <v>0.24140188107091429</v>
      </c>
      <c r="AD12" s="18">
        <v>0.1269981222303096</v>
      </c>
      <c r="AE12" s="18">
        <v>0.16048386308007359</v>
      </c>
      <c r="AG12" s="18">
        <v>8.4241136389358998E-2</v>
      </c>
      <c r="AH12" s="18">
        <v>0.1499023530007389</v>
      </c>
    </row>
    <row r="13" spans="2:36" ht="19" customHeight="1" x14ac:dyDescent="0.35">
      <c r="B13" s="20" t="s">
        <v>108</v>
      </c>
      <c r="C13" s="18">
        <v>6.9387728913761451E-2</v>
      </c>
      <c r="D13" s="18">
        <v>8.3148158079891274E-2</v>
      </c>
      <c r="E13" s="18">
        <v>5.2219522662448357E-2</v>
      </c>
      <c r="G13" s="18">
        <v>6.8680663166904563E-2</v>
      </c>
      <c r="H13" s="18">
        <v>7.1270659191205593E-2</v>
      </c>
      <c r="J13" s="18">
        <v>7.5630751156650258E-2</v>
      </c>
      <c r="K13" s="18">
        <v>0</v>
      </c>
      <c r="L13" s="18">
        <v>5.7792727644535372E-2</v>
      </c>
      <c r="M13" s="18">
        <v>4.4424645699950388E-2</v>
      </c>
      <c r="N13" s="18">
        <v>9.3595116798038877E-2</v>
      </c>
      <c r="O13" s="18">
        <v>8.0105348450151895E-2</v>
      </c>
      <c r="P13" s="18">
        <v>6.9306938721975866E-2</v>
      </c>
      <c r="Q13" s="18">
        <v>5.5479049745544871E-2</v>
      </c>
      <c r="R13" s="18">
        <v>8.0669519310598417E-2</v>
      </c>
      <c r="S13" s="18">
        <v>6.2156449047076491E-2</v>
      </c>
      <c r="T13" s="18">
        <v>0.23669990189581711</v>
      </c>
      <c r="U13" s="18">
        <v>0</v>
      </c>
      <c r="W13" s="18">
        <v>6.0445636032116168E-2</v>
      </c>
      <c r="X13" s="18">
        <v>7.2915255943228882E-2</v>
      </c>
      <c r="Y13" s="18">
        <v>0.1150330765993284</v>
      </c>
      <c r="Z13" s="18">
        <v>7.2907266359145212E-2</v>
      </c>
      <c r="AA13" s="18">
        <v>0</v>
      </c>
      <c r="AB13" s="18">
        <v>5.075017566279711E-2</v>
      </c>
      <c r="AC13" s="18">
        <v>0</v>
      </c>
      <c r="AD13" s="18">
        <v>0</v>
      </c>
      <c r="AE13" s="18">
        <v>0.2343007431672707</v>
      </c>
      <c r="AG13" s="18">
        <v>6.6979083012493848E-2</v>
      </c>
      <c r="AH13" s="18">
        <v>0.1602615965781764</v>
      </c>
    </row>
    <row r="14" spans="2:36" ht="19" customHeight="1" x14ac:dyDescent="0.35">
      <c r="B14" s="20" t="s">
        <v>66</v>
      </c>
      <c r="C14" s="18">
        <v>4.4138965039447531E-2</v>
      </c>
      <c r="D14" s="18">
        <v>3.7482387355581528E-2</v>
      </c>
      <c r="E14" s="18">
        <v>4.69193021217005E-2</v>
      </c>
      <c r="G14" s="18">
        <v>4.7069100152636753E-2</v>
      </c>
      <c r="H14" s="18">
        <v>3.6335956413797069E-2</v>
      </c>
      <c r="J14" s="18">
        <v>3.900665390502335E-2</v>
      </c>
      <c r="K14" s="18">
        <v>0</v>
      </c>
      <c r="L14" s="18">
        <v>5.750927482373757E-2</v>
      </c>
      <c r="M14" s="18">
        <v>4.4424645699950388E-2</v>
      </c>
      <c r="N14" s="18">
        <v>0</v>
      </c>
      <c r="O14" s="18">
        <v>4.7294516682892328E-2</v>
      </c>
      <c r="P14" s="18">
        <v>9.9994915956837363E-2</v>
      </c>
      <c r="Q14" s="18">
        <v>0</v>
      </c>
      <c r="R14" s="18">
        <v>1.8318358509127261E-2</v>
      </c>
      <c r="S14" s="18">
        <v>4.5704693921495863E-2</v>
      </c>
      <c r="T14" s="18">
        <v>3.1931005003349867E-2</v>
      </c>
      <c r="U14" s="18">
        <v>8.8979850163809091E-2</v>
      </c>
      <c r="W14" s="18">
        <v>7.5626171097764969E-2</v>
      </c>
      <c r="X14" s="18">
        <v>0</v>
      </c>
      <c r="Y14" s="18">
        <v>3.3381440964805401E-2</v>
      </c>
      <c r="Z14" s="18">
        <v>4.263212835390421E-2</v>
      </c>
      <c r="AA14" s="18">
        <v>2.628581140483402E-2</v>
      </c>
      <c r="AB14" s="18">
        <v>0</v>
      </c>
      <c r="AC14" s="18">
        <v>3.7995283649251067E-2</v>
      </c>
      <c r="AD14" s="18">
        <v>0</v>
      </c>
      <c r="AE14" s="18">
        <v>0</v>
      </c>
      <c r="AG14" s="18">
        <v>4.5753248124690248E-2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357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104</v>
      </c>
      <c r="C9" s="18">
        <v>0.24019880847263289</v>
      </c>
      <c r="D9" s="18">
        <v>0.20324439942591671</v>
      </c>
      <c r="E9" s="18">
        <v>0.2803700942676422</v>
      </c>
      <c r="G9" s="18">
        <v>0.24478767897569009</v>
      </c>
      <c r="H9" s="18">
        <v>0.22797855420648219</v>
      </c>
      <c r="J9" s="18">
        <v>0.26987861956574988</v>
      </c>
      <c r="K9" s="18">
        <v>0.30228287421347821</v>
      </c>
      <c r="L9" s="18">
        <v>0.22103396648480661</v>
      </c>
      <c r="M9" s="18">
        <v>0.33277973910973252</v>
      </c>
      <c r="N9" s="18">
        <v>0.30010594435166421</v>
      </c>
      <c r="O9" s="18">
        <v>0.17469438181593649</v>
      </c>
      <c r="P9" s="18">
        <v>0.12921710947708689</v>
      </c>
      <c r="Q9" s="18">
        <v>0.21354023523555349</v>
      </c>
      <c r="R9" s="18">
        <v>0.27060771484647722</v>
      </c>
      <c r="S9" s="18">
        <v>0.35648693915687829</v>
      </c>
      <c r="T9" s="18">
        <v>0.34087007733425517</v>
      </c>
      <c r="U9" s="18">
        <v>0.22204029967238181</v>
      </c>
      <c r="W9" s="18">
        <v>0.2267581957952807</v>
      </c>
      <c r="X9" s="18">
        <v>0.2036258101462482</v>
      </c>
      <c r="Y9" s="18">
        <v>0.28715770977292893</v>
      </c>
      <c r="Z9" s="18">
        <v>0.23227519502836749</v>
      </c>
      <c r="AA9" s="18">
        <v>0.19600897132457509</v>
      </c>
      <c r="AB9" s="18">
        <v>0.30813692086766281</v>
      </c>
      <c r="AC9" s="18">
        <v>0.36457671587329071</v>
      </c>
      <c r="AD9" s="18">
        <v>0.1269981222303096</v>
      </c>
      <c r="AE9" s="18">
        <v>0.21722226753631829</v>
      </c>
      <c r="AG9" s="18">
        <v>0.23923246029491649</v>
      </c>
      <c r="AH9" s="18">
        <v>0.1887113945877921</v>
      </c>
    </row>
    <row r="10" spans="2:36" ht="19" customHeight="1" x14ac:dyDescent="0.35">
      <c r="B10" s="20" t="s">
        <v>105</v>
      </c>
      <c r="C10" s="18">
        <v>0.31312814287448398</v>
      </c>
      <c r="D10" s="18">
        <v>0.29019239900008331</v>
      </c>
      <c r="E10" s="18">
        <v>0.3435458703442712</v>
      </c>
      <c r="G10" s="18">
        <v>0.29044229953871092</v>
      </c>
      <c r="H10" s="18">
        <v>0.3735409990709081</v>
      </c>
      <c r="J10" s="18">
        <v>0.23309356141959281</v>
      </c>
      <c r="K10" s="18">
        <v>0.31117277089296891</v>
      </c>
      <c r="L10" s="18">
        <v>0.2810236257617541</v>
      </c>
      <c r="M10" s="18">
        <v>0.26451361583687127</v>
      </c>
      <c r="N10" s="18">
        <v>0.24435910613045131</v>
      </c>
      <c r="O10" s="18">
        <v>0.38970192481392718</v>
      </c>
      <c r="P10" s="18">
        <v>0.43434019970127508</v>
      </c>
      <c r="Q10" s="18">
        <v>0.35552348496847802</v>
      </c>
      <c r="R10" s="18">
        <v>0.2354617914654876</v>
      </c>
      <c r="S10" s="18">
        <v>0.28656456073836067</v>
      </c>
      <c r="T10" s="18">
        <v>0.2179517637648353</v>
      </c>
      <c r="U10" s="18">
        <v>0.40000000000000008</v>
      </c>
      <c r="W10" s="18">
        <v>0.32403371217385729</v>
      </c>
      <c r="X10" s="18">
        <v>0.28745180124834951</v>
      </c>
      <c r="Y10" s="18">
        <v>0.32140659147496581</v>
      </c>
      <c r="Z10" s="18">
        <v>0.30724503798464059</v>
      </c>
      <c r="AA10" s="18">
        <v>0.33384129965105308</v>
      </c>
      <c r="AB10" s="18">
        <v>0.23061482940167441</v>
      </c>
      <c r="AC10" s="18">
        <v>0.35654325238114443</v>
      </c>
      <c r="AD10" s="18">
        <v>0.40281294378716581</v>
      </c>
      <c r="AE10" s="18">
        <v>0.2137775742822223</v>
      </c>
      <c r="AG10" s="18">
        <v>0.31435644923965478</v>
      </c>
      <c r="AH10" s="18">
        <v>0.27351284120499159</v>
      </c>
    </row>
    <row r="11" spans="2:36" ht="32.15" customHeight="1" x14ac:dyDescent="0.35">
      <c r="B11" s="20" t="s">
        <v>111</v>
      </c>
      <c r="C11" s="18">
        <v>0.21793838770345289</v>
      </c>
      <c r="D11" s="18">
        <v>0.25449371912580721</v>
      </c>
      <c r="E11" s="18">
        <v>0.17770441786684571</v>
      </c>
      <c r="G11" s="18">
        <v>0.23562883370470539</v>
      </c>
      <c r="H11" s="18">
        <v>0.1708283748859441</v>
      </c>
      <c r="J11" s="18">
        <v>0.29744086593580571</v>
      </c>
      <c r="K11" s="18">
        <v>0.14922304275577369</v>
      </c>
      <c r="L11" s="18">
        <v>0.2402494497763277</v>
      </c>
      <c r="M11" s="18">
        <v>0.28614304073350011</v>
      </c>
      <c r="N11" s="18">
        <v>8.9306252953012324E-2</v>
      </c>
      <c r="O11" s="18">
        <v>0.26090931155419939</v>
      </c>
      <c r="P11" s="18">
        <v>0.1528793806709228</v>
      </c>
      <c r="Q11" s="18">
        <v>0.29755768197390497</v>
      </c>
      <c r="R11" s="18">
        <v>0.32032264187661441</v>
      </c>
      <c r="S11" s="18">
        <v>0.1412262141676161</v>
      </c>
      <c r="T11" s="18">
        <v>6.1226263612838637E-2</v>
      </c>
      <c r="U11" s="18">
        <v>0.17795970032761821</v>
      </c>
      <c r="W11" s="18">
        <v>0.21128273950423659</v>
      </c>
      <c r="X11" s="18">
        <v>0.27657936073064637</v>
      </c>
      <c r="Y11" s="18">
        <v>0.1630765383241396</v>
      </c>
      <c r="Z11" s="18">
        <v>0.23835598349043169</v>
      </c>
      <c r="AA11" s="18">
        <v>0.30611415618281468</v>
      </c>
      <c r="AB11" s="18">
        <v>0.26771195954605448</v>
      </c>
      <c r="AC11" s="18">
        <v>7.9217392663886277E-2</v>
      </c>
      <c r="AD11" s="18">
        <v>0.25357809286912381</v>
      </c>
      <c r="AE11" s="18">
        <v>0.2061834811046675</v>
      </c>
      <c r="AG11" s="18">
        <v>0.21908306051537171</v>
      </c>
      <c r="AH11" s="18">
        <v>0.2211602010267919</v>
      </c>
    </row>
    <row r="12" spans="2:36" ht="19" customHeight="1" x14ac:dyDescent="0.35">
      <c r="B12" s="20" t="s">
        <v>107</v>
      </c>
      <c r="C12" s="18">
        <v>0.1211538945511921</v>
      </c>
      <c r="D12" s="18">
        <v>0.12677006674828781</v>
      </c>
      <c r="E12" s="18">
        <v>0.1169706210425842</v>
      </c>
      <c r="G12" s="18">
        <v>0.111288956365792</v>
      </c>
      <c r="H12" s="18">
        <v>0.14742442296665589</v>
      </c>
      <c r="J12" s="18">
        <v>6.6382853283110971E-2</v>
      </c>
      <c r="K12" s="18">
        <v>0.14778784347942159</v>
      </c>
      <c r="L12" s="18">
        <v>0.1241040003925096</v>
      </c>
      <c r="M12" s="18">
        <v>4.9926635769970418E-2</v>
      </c>
      <c r="N12" s="18">
        <v>8.9732210015781952E-2</v>
      </c>
      <c r="O12" s="18">
        <v>0.1027346094123639</v>
      </c>
      <c r="P12" s="18">
        <v>0.15329677799234581</v>
      </c>
      <c r="Q12" s="18">
        <v>0.1025821357444637</v>
      </c>
      <c r="R12" s="18">
        <v>6.8403692747836226E-2</v>
      </c>
      <c r="S12" s="18">
        <v>0.1078611429685724</v>
      </c>
      <c r="T12" s="18">
        <v>0.25222787527467139</v>
      </c>
      <c r="U12" s="18">
        <v>0.2</v>
      </c>
      <c r="W12" s="18">
        <v>0.1078591067657389</v>
      </c>
      <c r="X12" s="18">
        <v>0.1594265489267781</v>
      </c>
      <c r="Y12" s="18">
        <v>8.9056900866013144E-2</v>
      </c>
      <c r="Z12" s="18">
        <v>0.13603485782371619</v>
      </c>
      <c r="AA12" s="18">
        <v>0.13774976143672321</v>
      </c>
      <c r="AB12" s="18">
        <v>0.19353629018460819</v>
      </c>
      <c r="AC12" s="18">
        <v>8.798355193048181E-2</v>
      </c>
      <c r="AD12" s="18">
        <v>0.2166108411134009</v>
      </c>
      <c r="AE12" s="18">
        <v>0.16048386308007359</v>
      </c>
      <c r="AG12" s="18">
        <v>0.1200842072222392</v>
      </c>
      <c r="AH12" s="18">
        <v>0.17822001490800729</v>
      </c>
    </row>
    <row r="13" spans="2:36" ht="19" customHeight="1" x14ac:dyDescent="0.35">
      <c r="B13" s="20" t="s">
        <v>108</v>
      </c>
      <c r="C13" s="18">
        <v>5.6571082741778543E-2</v>
      </c>
      <c r="D13" s="18">
        <v>7.8902753763839345E-2</v>
      </c>
      <c r="E13" s="18">
        <v>2.9755319373464501E-2</v>
      </c>
      <c r="G13" s="18">
        <v>6.0100257268629269E-2</v>
      </c>
      <c r="H13" s="18">
        <v>4.717282013249257E-2</v>
      </c>
      <c r="J13" s="18">
        <v>7.3757486719760942E-2</v>
      </c>
      <c r="K13" s="18">
        <v>6.1965198340026333E-2</v>
      </c>
      <c r="L13" s="18">
        <v>8.4637808256228561E-2</v>
      </c>
      <c r="M13" s="18">
        <v>0</v>
      </c>
      <c r="N13" s="18">
        <v>0.22969892815007059</v>
      </c>
      <c r="O13" s="18">
        <v>2.4665255720680311E-2</v>
      </c>
      <c r="P13" s="18">
        <v>4.6276692887999592E-2</v>
      </c>
      <c r="Q13" s="18">
        <v>3.079646207759941E-2</v>
      </c>
      <c r="R13" s="18">
        <v>4.5711628030219928E-2</v>
      </c>
      <c r="S13" s="18">
        <v>6.2156449047076491E-2</v>
      </c>
      <c r="T13" s="18">
        <v>6.3862010006699749E-2</v>
      </c>
      <c r="U13" s="18">
        <v>0</v>
      </c>
      <c r="W13" s="18">
        <v>3.9578480597342293E-2</v>
      </c>
      <c r="X13" s="18">
        <v>6.1187517235580212E-2</v>
      </c>
      <c r="Y13" s="18">
        <v>0.10592081859714721</v>
      </c>
      <c r="Z13" s="18">
        <v>6.1044700284296302E-2</v>
      </c>
      <c r="AA13" s="18">
        <v>0</v>
      </c>
      <c r="AB13" s="18">
        <v>0</v>
      </c>
      <c r="AC13" s="18">
        <v>7.3683803501945783E-2</v>
      </c>
      <c r="AD13" s="18">
        <v>0</v>
      </c>
      <c r="AE13" s="18">
        <v>0.20233281399671799</v>
      </c>
      <c r="AG13" s="18">
        <v>5.4368574950482002E-2</v>
      </c>
      <c r="AH13" s="18">
        <v>0.13839554827241721</v>
      </c>
    </row>
    <row r="14" spans="2:36" ht="19" customHeight="1" x14ac:dyDescent="0.35">
      <c r="B14" s="20" t="s">
        <v>66</v>
      </c>
      <c r="C14" s="18">
        <v>5.1009683656459602E-2</v>
      </c>
      <c r="D14" s="18">
        <v>4.639666193606564E-2</v>
      </c>
      <c r="E14" s="18">
        <v>5.1653677105192128E-2</v>
      </c>
      <c r="G14" s="18">
        <v>5.7751974146472519E-2</v>
      </c>
      <c r="H14" s="18">
        <v>3.3054828737517118E-2</v>
      </c>
      <c r="J14" s="18">
        <v>5.9446613075979683E-2</v>
      </c>
      <c r="K14" s="18">
        <v>2.756827031833127E-2</v>
      </c>
      <c r="L14" s="18">
        <v>4.8951149328373182E-2</v>
      </c>
      <c r="M14" s="18">
        <v>6.6636968549925582E-2</v>
      </c>
      <c r="N14" s="18">
        <v>4.6797558399019439E-2</v>
      </c>
      <c r="O14" s="18">
        <v>4.7294516682892328E-2</v>
      </c>
      <c r="P14" s="18">
        <v>8.3989839270369931E-2</v>
      </c>
      <c r="Q14" s="18">
        <v>0</v>
      </c>
      <c r="R14" s="18">
        <v>5.9492531033364493E-2</v>
      </c>
      <c r="S14" s="18">
        <v>4.5704693921495863E-2</v>
      </c>
      <c r="T14" s="18">
        <v>6.3862010006699749E-2</v>
      </c>
      <c r="U14" s="18">
        <v>0</v>
      </c>
      <c r="W14" s="18">
        <v>9.0487765163544245E-2</v>
      </c>
      <c r="X14" s="18">
        <v>1.172896171239749E-2</v>
      </c>
      <c r="Y14" s="18">
        <v>3.3381440964805401E-2</v>
      </c>
      <c r="Z14" s="18">
        <v>2.5044225388547819E-2</v>
      </c>
      <c r="AA14" s="18">
        <v>2.628581140483402E-2</v>
      </c>
      <c r="AB14" s="18">
        <v>0</v>
      </c>
      <c r="AC14" s="18">
        <v>3.7995283649251067E-2</v>
      </c>
      <c r="AD14" s="18">
        <v>0</v>
      </c>
      <c r="AE14" s="18">
        <v>0</v>
      </c>
      <c r="AG14" s="18">
        <v>5.2875247777335863E-2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358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104</v>
      </c>
      <c r="C9" s="18">
        <v>0.1542142630735415</v>
      </c>
      <c r="D9" s="18">
        <v>0.1651459077345056</v>
      </c>
      <c r="E9" s="18">
        <v>0.14024897538538639</v>
      </c>
      <c r="G9" s="18">
        <v>0.14557685536079701</v>
      </c>
      <c r="H9" s="18">
        <v>0.17721585319900421</v>
      </c>
      <c r="J9" s="18">
        <v>0.1131362346087206</v>
      </c>
      <c r="K9" s="18">
        <v>0.10319527879932459</v>
      </c>
      <c r="L9" s="18">
        <v>0.16791433092856159</v>
      </c>
      <c r="M9" s="18">
        <v>0.20443069893481561</v>
      </c>
      <c r="N9" s="18">
        <v>0.1790384629687943</v>
      </c>
      <c r="O9" s="18">
        <v>0.1233278756161077</v>
      </c>
      <c r="P9" s="18">
        <v>0.20735670240368501</v>
      </c>
      <c r="Q9" s="18">
        <v>0.1397171361437731</v>
      </c>
      <c r="R9" s="18">
        <v>0.1122910552908807</v>
      </c>
      <c r="S9" s="18">
        <v>0.124312898094153</v>
      </c>
      <c r="T9" s="18">
        <v>0.20184251061123129</v>
      </c>
      <c r="U9" s="18">
        <v>0.11102014983619091</v>
      </c>
      <c r="W9" s="18">
        <v>7.9167737054451431E-2</v>
      </c>
      <c r="X9" s="18">
        <v>0.21095209843214019</v>
      </c>
      <c r="Y9" s="18">
        <v>0.16389037811455229</v>
      </c>
      <c r="Z9" s="18">
        <v>0.18633276181230271</v>
      </c>
      <c r="AA9" s="18">
        <v>0.28516587522655762</v>
      </c>
      <c r="AB9" s="18">
        <v>5.075017566279711E-2</v>
      </c>
      <c r="AC9" s="18">
        <v>0.36803741817009311</v>
      </c>
      <c r="AD9" s="18">
        <v>0.25776297771947349</v>
      </c>
      <c r="AE9" s="18">
        <v>0.38007225714454751</v>
      </c>
      <c r="AG9" s="18">
        <v>0.14753467664584219</v>
      </c>
      <c r="AH9" s="18">
        <v>0.3414224665115978</v>
      </c>
    </row>
    <row r="10" spans="2:36" ht="19" customHeight="1" x14ac:dyDescent="0.35">
      <c r="B10" s="20" t="s">
        <v>105</v>
      </c>
      <c r="C10" s="18">
        <v>0.30164421456481022</v>
      </c>
      <c r="D10" s="18">
        <v>0.34480836738762338</v>
      </c>
      <c r="E10" s="18">
        <v>0.25910342243793438</v>
      </c>
      <c r="G10" s="18">
        <v>0.2491813254167459</v>
      </c>
      <c r="H10" s="18">
        <v>0.44135394150068652</v>
      </c>
      <c r="J10" s="18">
        <v>0.2327214674356565</v>
      </c>
      <c r="K10" s="18">
        <v>0.39016404857029419</v>
      </c>
      <c r="L10" s="18">
        <v>0.36918745825521221</v>
      </c>
      <c r="M10" s="18">
        <v>0.20541433391132519</v>
      </c>
      <c r="N10" s="18">
        <v>0.17051514020937039</v>
      </c>
      <c r="O10" s="18">
        <v>0.35281750651702498</v>
      </c>
      <c r="P10" s="18">
        <v>0.25711046963449002</v>
      </c>
      <c r="Q10" s="18">
        <v>0.30593364572053111</v>
      </c>
      <c r="R10" s="18">
        <v>0.32974666392149571</v>
      </c>
      <c r="S10" s="18">
        <v>0.24497522473305991</v>
      </c>
      <c r="T10" s="18">
        <v>0.24197346213507059</v>
      </c>
      <c r="U10" s="18">
        <v>0.28897985016380912</v>
      </c>
      <c r="W10" s="18">
        <v>0.24424678165848099</v>
      </c>
      <c r="X10" s="18">
        <v>0.22454131490776449</v>
      </c>
      <c r="Y10" s="18">
        <v>0.33716385305312968</v>
      </c>
      <c r="Z10" s="18">
        <v>0.43730706248719492</v>
      </c>
      <c r="AA10" s="18">
        <v>0.41139186951159179</v>
      </c>
      <c r="AB10" s="18">
        <v>0.54176222587645029</v>
      </c>
      <c r="AC10" s="18">
        <v>0.39700933005970629</v>
      </c>
      <c r="AD10" s="18">
        <v>0.40281294378716581</v>
      </c>
      <c r="AE10" s="18">
        <v>0.47433333331497879</v>
      </c>
      <c r="AG10" s="18">
        <v>0.29695190441144792</v>
      </c>
      <c r="AH10" s="18">
        <v>0.45173285611299901</v>
      </c>
    </row>
    <row r="11" spans="2:36" ht="32.15" customHeight="1" x14ac:dyDescent="0.35">
      <c r="B11" s="20" t="s">
        <v>111</v>
      </c>
      <c r="C11" s="18">
        <v>0.24848593939597249</v>
      </c>
      <c r="D11" s="18">
        <v>0.26140351051916982</v>
      </c>
      <c r="E11" s="18">
        <v>0.234778801077693</v>
      </c>
      <c r="G11" s="18">
        <v>0.26698681940878127</v>
      </c>
      <c r="H11" s="18">
        <v>0.19921772453712111</v>
      </c>
      <c r="J11" s="18">
        <v>0.36213650177399548</v>
      </c>
      <c r="K11" s="18">
        <v>0.25169758206203602</v>
      </c>
      <c r="L11" s="18">
        <v>0.2321769443098487</v>
      </c>
      <c r="M11" s="18">
        <v>0.28488879989412141</v>
      </c>
      <c r="N11" s="18">
        <v>0.20608487049085569</v>
      </c>
      <c r="O11" s="18">
        <v>0.21972437615941801</v>
      </c>
      <c r="P11" s="18">
        <v>0.18134247552724789</v>
      </c>
      <c r="Q11" s="18">
        <v>0.25045459597498609</v>
      </c>
      <c r="R11" s="18">
        <v>0.29125054661764571</v>
      </c>
      <c r="S11" s="18">
        <v>0.25319948953931698</v>
      </c>
      <c r="T11" s="18">
        <v>0.2131460573208557</v>
      </c>
      <c r="U11" s="18">
        <v>0.40000000000000008</v>
      </c>
      <c r="W11" s="18">
        <v>0.251202619254426</v>
      </c>
      <c r="X11" s="18">
        <v>0.34816048375580971</v>
      </c>
      <c r="Y11" s="18">
        <v>0.18378062171939419</v>
      </c>
      <c r="Z11" s="18">
        <v>0.25077494089933028</v>
      </c>
      <c r="AA11" s="18">
        <v>0.24516712600651641</v>
      </c>
      <c r="AB11" s="18">
        <v>0.24428646584740529</v>
      </c>
      <c r="AC11" s="18">
        <v>0.11967270417312301</v>
      </c>
      <c r="AD11" s="18">
        <v>0.33942407849336059</v>
      </c>
      <c r="AE11" s="18">
        <v>0</v>
      </c>
      <c r="AG11" s="18">
        <v>0.25211855753275209</v>
      </c>
      <c r="AH11" s="18">
        <v>0.1072581706900394</v>
      </c>
    </row>
    <row r="12" spans="2:36" ht="19" customHeight="1" x14ac:dyDescent="0.35">
      <c r="B12" s="20" t="s">
        <v>107</v>
      </c>
      <c r="C12" s="18">
        <v>0.1051390145119501</v>
      </c>
      <c r="D12" s="18">
        <v>7.5630932711556603E-2</v>
      </c>
      <c r="E12" s="18">
        <v>0.1393595143003567</v>
      </c>
      <c r="G12" s="18">
        <v>0.1063623252288588</v>
      </c>
      <c r="H12" s="18">
        <v>0.1018813135162099</v>
      </c>
      <c r="J12" s="18">
        <v>8.6822812454067297E-2</v>
      </c>
      <c r="K12" s="18">
        <v>8.9533468658357596E-2</v>
      </c>
      <c r="L12" s="18">
        <v>8.8574787398197172E-2</v>
      </c>
      <c r="M12" s="18">
        <v>0.1275675844599361</v>
      </c>
      <c r="N12" s="18">
        <v>4.6797558399019439E-2</v>
      </c>
      <c r="O12" s="18">
        <v>0.1108801854589432</v>
      </c>
      <c r="P12" s="18">
        <v>9.561306279738159E-2</v>
      </c>
      <c r="Q12" s="18">
        <v>0.11888875966578311</v>
      </c>
      <c r="R12" s="18">
        <v>0.1127687808228703</v>
      </c>
      <c r="S12" s="18">
        <v>0.1078611429685724</v>
      </c>
      <c r="T12" s="18">
        <v>0.15145193991274319</v>
      </c>
      <c r="U12" s="18">
        <v>0.2</v>
      </c>
      <c r="W12" s="18">
        <v>0.119755658903094</v>
      </c>
      <c r="X12" s="18">
        <v>9.5759913090780163E-2</v>
      </c>
      <c r="Y12" s="18">
        <v>0.15642400392593381</v>
      </c>
      <c r="Z12" s="18">
        <v>4.9627889670493038E-2</v>
      </c>
      <c r="AA12" s="18">
        <v>3.1989317850500389E-2</v>
      </c>
      <c r="AB12" s="18">
        <v>0.11245095695055</v>
      </c>
      <c r="AC12" s="18">
        <v>3.9289980298575292E-2</v>
      </c>
      <c r="AD12" s="18">
        <v>0</v>
      </c>
      <c r="AE12" s="18">
        <v>8.8856005084228792E-2</v>
      </c>
      <c r="AG12" s="18">
        <v>0.10710838912502479</v>
      </c>
      <c r="AH12" s="18">
        <v>6.0777465098310758E-2</v>
      </c>
    </row>
    <row r="13" spans="2:36" ht="19" customHeight="1" x14ac:dyDescent="0.35">
      <c r="B13" s="20" t="s">
        <v>108</v>
      </c>
      <c r="C13" s="18">
        <v>0.1177330642611405</v>
      </c>
      <c r="D13" s="18">
        <v>8.9231873343759011E-2</v>
      </c>
      <c r="E13" s="18">
        <v>0.14788832385638931</v>
      </c>
      <c r="G13" s="18">
        <v>0.14786111972516491</v>
      </c>
      <c r="H13" s="18">
        <v>3.7501447772991192E-2</v>
      </c>
      <c r="J13" s="18">
        <v>5.9446613075979683E-2</v>
      </c>
      <c r="K13" s="18">
        <v>0.13784135159165631</v>
      </c>
      <c r="L13" s="18">
        <v>7.9246068196076255E-2</v>
      </c>
      <c r="M13" s="18">
        <v>0.111061614249876</v>
      </c>
      <c r="N13" s="18">
        <v>0.35076640953294058</v>
      </c>
      <c r="O13" s="18">
        <v>0.12332627860340151</v>
      </c>
      <c r="P13" s="18">
        <v>0.1226077644693906</v>
      </c>
      <c r="Q13" s="18">
        <v>0.16032327482698061</v>
      </c>
      <c r="R13" s="18">
        <v>0.1127687808228703</v>
      </c>
      <c r="S13" s="18">
        <v>0.22394655074340181</v>
      </c>
      <c r="T13" s="18">
        <v>9.5793015010049623E-2</v>
      </c>
      <c r="U13" s="18">
        <v>0</v>
      </c>
      <c r="W13" s="18">
        <v>0.19858605742878749</v>
      </c>
      <c r="X13" s="18">
        <v>9.7514763081090999E-2</v>
      </c>
      <c r="Y13" s="18">
        <v>6.5779417961779607E-2</v>
      </c>
      <c r="Z13" s="18">
        <v>2.586889435358352E-2</v>
      </c>
      <c r="AA13" s="18">
        <v>0</v>
      </c>
      <c r="AB13" s="18">
        <v>5.075017566279711E-2</v>
      </c>
      <c r="AC13" s="18">
        <v>3.7995283649251067E-2</v>
      </c>
      <c r="AD13" s="18">
        <v>0</v>
      </c>
      <c r="AE13" s="18">
        <v>0</v>
      </c>
      <c r="AG13" s="18">
        <v>0.12203888552452299</v>
      </c>
      <c r="AH13" s="18">
        <v>0</v>
      </c>
    </row>
    <row r="14" spans="2:36" ht="19" customHeight="1" x14ac:dyDescent="0.35">
      <c r="B14" s="20" t="s">
        <v>66</v>
      </c>
      <c r="C14" s="18">
        <v>7.2783504192585363E-2</v>
      </c>
      <c r="D14" s="18">
        <v>6.3779408303385507E-2</v>
      </c>
      <c r="E14" s="18">
        <v>7.8620962942240205E-2</v>
      </c>
      <c r="G14" s="18">
        <v>8.4031554859652191E-2</v>
      </c>
      <c r="H14" s="18">
        <v>4.2829719473987039E-2</v>
      </c>
      <c r="J14" s="18">
        <v>0.1457363706515804</v>
      </c>
      <c r="K14" s="18">
        <v>2.756827031833127E-2</v>
      </c>
      <c r="L14" s="18">
        <v>6.2900410912104007E-2</v>
      </c>
      <c r="M14" s="18">
        <v>6.6636968549925582E-2</v>
      </c>
      <c r="N14" s="18">
        <v>4.6797558399019439E-2</v>
      </c>
      <c r="O14" s="18">
        <v>6.9923777645104337E-2</v>
      </c>
      <c r="P14" s="18">
        <v>0.135969525167805</v>
      </c>
      <c r="Q14" s="18">
        <v>2.4682587667945462E-2</v>
      </c>
      <c r="R14" s="18">
        <v>4.1174172524237232E-2</v>
      </c>
      <c r="S14" s="18">
        <v>4.5704693921495863E-2</v>
      </c>
      <c r="T14" s="18">
        <v>9.5793015010049623E-2</v>
      </c>
      <c r="U14" s="18">
        <v>0</v>
      </c>
      <c r="W14" s="18">
        <v>0.10704114570076</v>
      </c>
      <c r="X14" s="18">
        <v>2.307142673241451E-2</v>
      </c>
      <c r="Y14" s="18">
        <v>9.2961725225210415E-2</v>
      </c>
      <c r="Z14" s="18">
        <v>5.0088450777095631E-2</v>
      </c>
      <c r="AA14" s="18">
        <v>2.628581140483402E-2</v>
      </c>
      <c r="AB14" s="18">
        <v>0</v>
      </c>
      <c r="AC14" s="18">
        <v>3.7995283649251067E-2</v>
      </c>
      <c r="AD14" s="18">
        <v>0</v>
      </c>
      <c r="AE14" s="18">
        <v>5.6738404456244632E-2</v>
      </c>
      <c r="AG14" s="18">
        <v>7.424758676040992E-2</v>
      </c>
      <c r="AH14" s="18">
        <v>3.8809041587053221E-2</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J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359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19" customHeight="1" x14ac:dyDescent="0.35">
      <c r="B9" s="20" t="s">
        <v>104</v>
      </c>
      <c r="C9" s="18">
        <v>0.3879067254823329</v>
      </c>
      <c r="D9" s="18">
        <v>0.37105262157673319</v>
      </c>
      <c r="E9" s="18">
        <v>0.40838749154665283</v>
      </c>
      <c r="G9" s="18">
        <v>0.40796981311813302</v>
      </c>
      <c r="H9" s="18">
        <v>0.3344783203638621</v>
      </c>
      <c r="J9" s="18">
        <v>0.37173140753403322</v>
      </c>
      <c r="K9" s="18">
        <v>0.47034230553650791</v>
      </c>
      <c r="L9" s="18">
        <v>0.29246088822459593</v>
      </c>
      <c r="M9" s="18">
        <v>0.61033159344947474</v>
      </c>
      <c r="N9" s="18">
        <v>0.54833558714414476</v>
      </c>
      <c r="O9" s="18">
        <v>0.33856234918233469</v>
      </c>
      <c r="P9" s="18">
        <v>0.39134145763089218</v>
      </c>
      <c r="Q9" s="18">
        <v>0.31838446031698919</v>
      </c>
      <c r="R9" s="18">
        <v>0.31329397718363522</v>
      </c>
      <c r="S9" s="18">
        <v>0.44789632699986998</v>
      </c>
      <c r="T9" s="18">
        <v>0.43853720647200051</v>
      </c>
      <c r="U9" s="18">
        <v>0.40000000000000008</v>
      </c>
      <c r="W9" s="18">
        <v>0.41475523703698369</v>
      </c>
      <c r="X9" s="18">
        <v>0.40063967441014031</v>
      </c>
      <c r="Y9" s="18">
        <v>0.32478991293282389</v>
      </c>
      <c r="Z9" s="18">
        <v>0.31203802186781798</v>
      </c>
      <c r="AA9" s="18">
        <v>0.26978009706029749</v>
      </c>
      <c r="AB9" s="18">
        <v>0.25977182952821187</v>
      </c>
      <c r="AC9" s="18">
        <v>0.52107937248500324</v>
      </c>
      <c r="AD9" s="18">
        <v>0.74642190713087619</v>
      </c>
      <c r="AE9" s="18">
        <v>0.51618228423162327</v>
      </c>
      <c r="AG9" s="18">
        <v>0.38035264707908228</v>
      </c>
      <c r="AH9" s="18">
        <v>0.58893811487909875</v>
      </c>
    </row>
    <row r="10" spans="2:36" ht="19" customHeight="1" x14ac:dyDescent="0.35">
      <c r="B10" s="20" t="s">
        <v>105</v>
      </c>
      <c r="C10" s="18">
        <v>0.30213376867514158</v>
      </c>
      <c r="D10" s="18">
        <v>0.25938866907420538</v>
      </c>
      <c r="E10" s="18">
        <v>0.3541780469885023</v>
      </c>
      <c r="G10" s="18">
        <v>0.28610652598572472</v>
      </c>
      <c r="H10" s="18">
        <v>0.34481463768626208</v>
      </c>
      <c r="J10" s="18">
        <v>0.27378743276953732</v>
      </c>
      <c r="K10" s="18">
        <v>0.24511985410484199</v>
      </c>
      <c r="L10" s="18">
        <v>0.35757825968699908</v>
      </c>
      <c r="M10" s="18">
        <v>0.22501168375348909</v>
      </c>
      <c r="N10" s="18">
        <v>0.10518686716794109</v>
      </c>
      <c r="O10" s="18">
        <v>0.42519359498414577</v>
      </c>
      <c r="P10" s="18">
        <v>0.31146332753289141</v>
      </c>
      <c r="Q10" s="18">
        <v>0.38383319379704928</v>
      </c>
      <c r="R10" s="18">
        <v>0.34050220123157832</v>
      </c>
      <c r="S10" s="18">
        <v>0.24085986681686489</v>
      </c>
      <c r="T10" s="18">
        <v>0.15485138602430101</v>
      </c>
      <c r="U10" s="18">
        <v>0.22204029967238181</v>
      </c>
      <c r="W10" s="18">
        <v>0.2829729294916199</v>
      </c>
      <c r="X10" s="18">
        <v>0.2264853822810389</v>
      </c>
      <c r="Y10" s="18">
        <v>0.37596032044790861</v>
      </c>
      <c r="Z10" s="18">
        <v>0.28282801458797358</v>
      </c>
      <c r="AA10" s="18">
        <v>0.43722219776652071</v>
      </c>
      <c r="AB10" s="18">
        <v>0.54121657747470198</v>
      </c>
      <c r="AC10" s="18">
        <v>0.27925798843331789</v>
      </c>
      <c r="AD10" s="18">
        <v>0.130764855489164</v>
      </c>
      <c r="AE10" s="18">
        <v>0.3062553770573504</v>
      </c>
      <c r="AG10" s="18">
        <v>0.30329812287886981</v>
      </c>
      <c r="AH10" s="18">
        <v>0.25080028854272479</v>
      </c>
    </row>
    <row r="11" spans="2:36" ht="32.15" customHeight="1" x14ac:dyDescent="0.35">
      <c r="B11" s="20" t="s">
        <v>111</v>
      </c>
      <c r="C11" s="18">
        <v>0.18153979955925931</v>
      </c>
      <c r="D11" s="18">
        <v>0.23615843386220209</v>
      </c>
      <c r="E11" s="18">
        <v>0.1208193194340775</v>
      </c>
      <c r="G11" s="18">
        <v>0.18444868757401831</v>
      </c>
      <c r="H11" s="18">
        <v>0.17379337238324041</v>
      </c>
      <c r="J11" s="18">
        <v>0.17933304089986341</v>
      </c>
      <c r="K11" s="18">
        <v>0.20183302940365619</v>
      </c>
      <c r="L11" s="18">
        <v>0.15772275062896771</v>
      </c>
      <c r="M11" s="18">
        <v>0.1202320770970855</v>
      </c>
      <c r="N11" s="18">
        <v>8.9306252953012324E-2</v>
      </c>
      <c r="O11" s="18">
        <v>0.1335094464211552</v>
      </c>
      <c r="P11" s="18">
        <v>0.14786289268190331</v>
      </c>
      <c r="Q11" s="18">
        <v>0.1562484239771485</v>
      </c>
      <c r="R11" s="18">
        <v>0.3462038215847863</v>
      </c>
      <c r="S11" s="18">
        <v>0.20338266321469259</v>
      </c>
      <c r="T11" s="18">
        <v>0.27097808085718461</v>
      </c>
      <c r="U11" s="18">
        <v>0.2</v>
      </c>
      <c r="W11" s="18">
        <v>0.14388358608136029</v>
      </c>
      <c r="X11" s="18">
        <v>0.24634954130827649</v>
      </c>
      <c r="Y11" s="18">
        <v>0.2114851616031917</v>
      </c>
      <c r="Z11" s="18">
        <v>0.25773360458611488</v>
      </c>
      <c r="AA11" s="18">
        <v>0.2027332580673471</v>
      </c>
      <c r="AB11" s="18">
        <v>8.6560636046536091E-2</v>
      </c>
      <c r="AC11" s="18">
        <v>0.16166735543242761</v>
      </c>
      <c r="AD11" s="18">
        <v>0.12281323737995981</v>
      </c>
      <c r="AE11" s="18">
        <v>5.6738404456244632E-2</v>
      </c>
      <c r="AG11" s="18">
        <v>0.18578358839087411</v>
      </c>
      <c r="AH11" s="18">
        <v>7.7618083174106442E-2</v>
      </c>
    </row>
    <row r="12" spans="2:36" ht="19" customHeight="1" x14ac:dyDescent="0.35">
      <c r="B12" s="20" t="s">
        <v>107</v>
      </c>
      <c r="C12" s="18">
        <v>4.999301080590151E-2</v>
      </c>
      <c r="D12" s="18">
        <v>5.7537291949723929E-2</v>
      </c>
      <c r="E12" s="18">
        <v>4.2512646306408983E-2</v>
      </c>
      <c r="G12" s="18">
        <v>4.1559651380325927E-2</v>
      </c>
      <c r="H12" s="18">
        <v>7.2451216246589387E-2</v>
      </c>
      <c r="J12" s="18">
        <v>9.0198570779388129E-2</v>
      </c>
      <c r="K12" s="18">
        <v>0</v>
      </c>
      <c r="L12" s="18">
        <v>8.6020945764412854E-2</v>
      </c>
      <c r="M12" s="18">
        <v>0</v>
      </c>
      <c r="N12" s="18">
        <v>0.10518686716794109</v>
      </c>
      <c r="O12" s="18">
        <v>2.4665255720680311E-2</v>
      </c>
      <c r="P12" s="18">
        <v>5.1979685897435068E-2</v>
      </c>
      <c r="Q12" s="18">
        <v>0.11685133424086711</v>
      </c>
      <c r="R12" s="18">
        <v>0</v>
      </c>
      <c r="S12" s="18">
        <v>0</v>
      </c>
      <c r="T12" s="18">
        <v>3.9840311636464447E-2</v>
      </c>
      <c r="U12" s="18">
        <v>8.8979850163809091E-2</v>
      </c>
      <c r="W12" s="18">
        <v>4.6238019891159512E-2</v>
      </c>
      <c r="X12" s="18">
        <v>6.3178645549574766E-2</v>
      </c>
      <c r="Y12" s="18">
        <v>4.3281761970550579E-2</v>
      </c>
      <c r="Z12" s="18">
        <v>7.0618344862378765E-2</v>
      </c>
      <c r="AA12" s="18">
        <v>3.1989317850500389E-2</v>
      </c>
      <c r="AB12" s="18">
        <v>0.11245095695055</v>
      </c>
      <c r="AC12" s="18">
        <v>0</v>
      </c>
      <c r="AD12" s="18">
        <v>0</v>
      </c>
      <c r="AE12" s="18">
        <v>6.0411967127390741E-2</v>
      </c>
      <c r="AG12" s="18">
        <v>5.0546029549330178E-2</v>
      </c>
      <c r="AH12" s="18">
        <v>4.1321756702035008E-2</v>
      </c>
    </row>
    <row r="13" spans="2:36" ht="19" customHeight="1" x14ac:dyDescent="0.35">
      <c r="B13" s="20" t="s">
        <v>108</v>
      </c>
      <c r="C13" s="18">
        <v>2.542101687477244E-2</v>
      </c>
      <c r="D13" s="18">
        <v>2.0999417533096899E-2</v>
      </c>
      <c r="E13" s="18">
        <v>2.754366734761891E-2</v>
      </c>
      <c r="G13" s="18">
        <v>1.961153077448189E-2</v>
      </c>
      <c r="H13" s="18">
        <v>4.0891794978865997E-2</v>
      </c>
      <c r="J13" s="18">
        <v>0</v>
      </c>
      <c r="K13" s="18">
        <v>0</v>
      </c>
      <c r="L13" s="18">
        <v>5.7266006366651127E-2</v>
      </c>
      <c r="M13" s="18">
        <v>0</v>
      </c>
      <c r="N13" s="18">
        <v>0.10518686716794109</v>
      </c>
      <c r="O13" s="18">
        <v>3.0774837008791269E-2</v>
      </c>
      <c r="P13" s="18">
        <v>2.9367873672975449E-2</v>
      </c>
      <c r="Q13" s="18">
        <v>0</v>
      </c>
      <c r="R13" s="18">
        <v>0</v>
      </c>
      <c r="S13" s="18">
        <v>0</v>
      </c>
      <c r="T13" s="18">
        <v>6.3862010006699749E-2</v>
      </c>
      <c r="U13" s="18">
        <v>0</v>
      </c>
      <c r="W13" s="18">
        <v>2.090055628978801E-2</v>
      </c>
      <c r="X13" s="18">
        <v>3.9927451581476862E-2</v>
      </c>
      <c r="Y13" s="18">
        <v>1.351018898663498E-2</v>
      </c>
      <c r="Z13" s="18">
        <v>5.1737788707167033E-2</v>
      </c>
      <c r="AA13" s="18">
        <v>3.1989317850500389E-2</v>
      </c>
      <c r="AB13" s="18">
        <v>0</v>
      </c>
      <c r="AC13" s="18">
        <v>0</v>
      </c>
      <c r="AD13" s="18">
        <v>0</v>
      </c>
      <c r="AE13" s="18">
        <v>6.0411967127390741E-2</v>
      </c>
      <c r="AG13" s="18">
        <v>2.507537036544184E-2</v>
      </c>
      <c r="AH13" s="18">
        <v>4.1321756702035008E-2</v>
      </c>
    </row>
    <row r="14" spans="2:36" ht="19" customHeight="1" x14ac:dyDescent="0.35">
      <c r="B14" s="20" t="s">
        <v>66</v>
      </c>
      <c r="C14" s="18">
        <v>5.3005678602592338E-2</v>
      </c>
      <c r="D14" s="18">
        <v>5.486356600403864E-2</v>
      </c>
      <c r="E14" s="18">
        <v>4.6558828376739532E-2</v>
      </c>
      <c r="G14" s="18">
        <v>6.0303791167316247E-2</v>
      </c>
      <c r="H14" s="18">
        <v>3.3570658341179921E-2</v>
      </c>
      <c r="J14" s="18">
        <v>8.4949548017177981E-2</v>
      </c>
      <c r="K14" s="18">
        <v>8.2704810954993796E-2</v>
      </c>
      <c r="L14" s="18">
        <v>4.8951149328373182E-2</v>
      </c>
      <c r="M14" s="18">
        <v>4.4424645699950388E-2</v>
      </c>
      <c r="N14" s="18">
        <v>4.6797558399019439E-2</v>
      </c>
      <c r="O14" s="18">
        <v>4.7294516682892328E-2</v>
      </c>
      <c r="P14" s="18">
        <v>6.79847625839025E-2</v>
      </c>
      <c r="Q14" s="18">
        <v>2.4682587667945462E-2</v>
      </c>
      <c r="R14" s="18">
        <v>0</v>
      </c>
      <c r="S14" s="18">
        <v>0.1078611429685724</v>
      </c>
      <c r="T14" s="18">
        <v>3.1931005003349867E-2</v>
      </c>
      <c r="U14" s="18">
        <v>8.8979850163809091E-2</v>
      </c>
      <c r="W14" s="18">
        <v>9.124967120908857E-2</v>
      </c>
      <c r="X14" s="18">
        <v>2.3419304869492771E-2</v>
      </c>
      <c r="Y14" s="18">
        <v>3.0972654058890239E-2</v>
      </c>
      <c r="Z14" s="18">
        <v>2.5044225388547819E-2</v>
      </c>
      <c r="AA14" s="18">
        <v>2.628581140483402E-2</v>
      </c>
      <c r="AB14" s="18">
        <v>0</v>
      </c>
      <c r="AC14" s="18">
        <v>3.7995283649251067E-2</v>
      </c>
      <c r="AD14" s="18">
        <v>0</v>
      </c>
      <c r="AE14" s="18">
        <v>0</v>
      </c>
      <c r="AG14" s="18">
        <v>5.4944241736401778E-2</v>
      </c>
      <c r="AH14" s="18">
        <v>0</v>
      </c>
    </row>
    <row r="16" spans="2:36" x14ac:dyDescent="0.35">
      <c r="B16" t="s">
        <v>380</v>
      </c>
    </row>
    <row r="17" spans="2:2" x14ac:dyDescent="0.35">
      <c r="B17" t="s">
        <v>11</v>
      </c>
    </row>
    <row r="19" spans="2:2" x14ac:dyDescent="0.35">
      <c r="B19"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J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360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32.15" customHeight="1" x14ac:dyDescent="0.35">
      <c r="B9" s="20" t="s">
        <v>361</v>
      </c>
      <c r="C9" s="18">
        <v>0.18197489511486931</v>
      </c>
      <c r="D9" s="18">
        <v>0.18157695694030751</v>
      </c>
      <c r="E9" s="18">
        <v>0.18094044312251439</v>
      </c>
      <c r="G9" s="18">
        <v>0.16100192467821681</v>
      </c>
      <c r="H9" s="18">
        <v>0.23782633639690251</v>
      </c>
      <c r="J9" s="18">
        <v>0.1317029293427876</v>
      </c>
      <c r="K9" s="18">
        <v>0.21995046345338309</v>
      </c>
      <c r="L9" s="18">
        <v>0.28228872210692968</v>
      </c>
      <c r="M9" s="18">
        <v>0.1234961913512173</v>
      </c>
      <c r="N9" s="18">
        <v>9.2374680563490699E-2</v>
      </c>
      <c r="O9" s="18">
        <v>0.15613870738336719</v>
      </c>
      <c r="P9" s="18">
        <v>0.13567920115044671</v>
      </c>
      <c r="Q9" s="18">
        <v>0.16213763447474649</v>
      </c>
      <c r="R9" s="18">
        <v>0.1077323036092421</v>
      </c>
      <c r="S9" s="18">
        <v>0.23217404106272541</v>
      </c>
      <c r="T9" s="18">
        <v>0.24959212888081031</v>
      </c>
      <c r="U9" s="18">
        <v>0.22204029967238181</v>
      </c>
      <c r="W9" s="18">
        <v>8.413466634115542E-2</v>
      </c>
      <c r="X9" s="18">
        <v>0.18919154093491169</v>
      </c>
      <c r="Y9" s="18">
        <v>0.2580913199147058</v>
      </c>
      <c r="Z9" s="18">
        <v>0.17367143450763661</v>
      </c>
      <c r="AA9" s="18">
        <v>0.22649836063351289</v>
      </c>
      <c r="AB9" s="18">
        <v>0.38817356014352311</v>
      </c>
      <c r="AC9" s="18">
        <v>0.4513841704237857</v>
      </c>
      <c r="AD9" s="18">
        <v>0.43322168222680169</v>
      </c>
      <c r="AE9" s="18">
        <v>0.48773824627478518</v>
      </c>
      <c r="AG9" s="18">
        <v>0.17054448281916221</v>
      </c>
      <c r="AH9" s="18">
        <v>0.47051098603429697</v>
      </c>
    </row>
    <row r="10" spans="2:36" ht="32.15" customHeight="1" x14ac:dyDescent="0.35">
      <c r="B10" s="20" t="s">
        <v>362</v>
      </c>
      <c r="C10" s="18">
        <v>0.17190262015754021</v>
      </c>
      <c r="D10" s="18">
        <v>0.2142878496424466</v>
      </c>
      <c r="E10" s="18">
        <v>0.12807807035711821</v>
      </c>
      <c r="G10" s="18">
        <v>0.1259636334784339</v>
      </c>
      <c r="H10" s="18">
        <v>0.29423906385844201</v>
      </c>
      <c r="J10" s="18">
        <v>0.1393345087583942</v>
      </c>
      <c r="K10" s="18">
        <v>0.1975327106646057</v>
      </c>
      <c r="L10" s="18">
        <v>0.1742675590672676</v>
      </c>
      <c r="M10" s="18">
        <v>0.23254937037786849</v>
      </c>
      <c r="N10" s="18">
        <v>4.2508694553992879E-2</v>
      </c>
      <c r="O10" s="18">
        <v>0.2068619669514114</v>
      </c>
      <c r="P10" s="18">
        <v>0.19413958556990299</v>
      </c>
      <c r="Q10" s="18">
        <v>0.123189872562577</v>
      </c>
      <c r="R10" s="18">
        <v>0.2522692462289145</v>
      </c>
      <c r="S10" s="18">
        <v>4.5704693921495863E-2</v>
      </c>
      <c r="T10" s="18">
        <v>3.9840311636464447E-2</v>
      </c>
      <c r="U10" s="18">
        <v>0.2</v>
      </c>
      <c r="W10" s="18">
        <v>7.3507667108888189E-2</v>
      </c>
      <c r="X10" s="18">
        <v>0.19325626840348001</v>
      </c>
      <c r="Y10" s="18">
        <v>0.25225327571376771</v>
      </c>
      <c r="Z10" s="18">
        <v>0.31498942317764039</v>
      </c>
      <c r="AA10" s="18">
        <v>0.29154060060731207</v>
      </c>
      <c r="AB10" s="18">
        <v>0.2013283657886113</v>
      </c>
      <c r="AC10" s="18">
        <v>0.31482790901667529</v>
      </c>
      <c r="AD10" s="18">
        <v>0.31696695816292891</v>
      </c>
      <c r="AE10" s="18">
        <v>0.2061834811046675</v>
      </c>
      <c r="AG10" s="18">
        <v>0.1707454005966477</v>
      </c>
      <c r="AH10" s="18">
        <v>0.24119111269254701</v>
      </c>
    </row>
    <row r="11" spans="2:36" ht="32.15" customHeight="1" x14ac:dyDescent="0.35">
      <c r="B11" s="20" t="s">
        <v>363</v>
      </c>
      <c r="C11" s="18">
        <v>0.18333321296316521</v>
      </c>
      <c r="D11" s="18">
        <v>0.1813526668858223</v>
      </c>
      <c r="E11" s="18">
        <v>0.18495203636983379</v>
      </c>
      <c r="G11" s="18">
        <v>0.18580739177493691</v>
      </c>
      <c r="H11" s="18">
        <v>0.17674442512100891</v>
      </c>
      <c r="J11" s="18">
        <v>0.2359349414309686</v>
      </c>
      <c r="K11" s="18">
        <v>0.13459584308534711</v>
      </c>
      <c r="L11" s="18">
        <v>0.19547823513350801</v>
      </c>
      <c r="M11" s="18">
        <v>0.1147300870270655</v>
      </c>
      <c r="N11" s="18">
        <v>0.13652976841480141</v>
      </c>
      <c r="O11" s="18">
        <v>0.15206512085372451</v>
      </c>
      <c r="P11" s="18">
        <v>0.19825129474227199</v>
      </c>
      <c r="Q11" s="18">
        <v>0.16847859891372999</v>
      </c>
      <c r="R11" s="18">
        <v>0.2025161977728957</v>
      </c>
      <c r="S11" s="18">
        <v>0.23674773441373639</v>
      </c>
      <c r="T11" s="18">
        <v>0.23453200929722989</v>
      </c>
      <c r="U11" s="18">
        <v>0.2</v>
      </c>
      <c r="W11" s="18">
        <v>0.1751652167344484</v>
      </c>
      <c r="X11" s="18">
        <v>0.16374461422016059</v>
      </c>
      <c r="Y11" s="18">
        <v>0.16679383157738589</v>
      </c>
      <c r="Z11" s="18">
        <v>0.21763328340615579</v>
      </c>
      <c r="AA11" s="18">
        <v>0.2935017432396359</v>
      </c>
      <c r="AB11" s="18">
        <v>0.2457917036509619</v>
      </c>
      <c r="AC11" s="18">
        <v>0.1165752442464017</v>
      </c>
      <c r="AD11" s="18">
        <v>0.12281323737995981</v>
      </c>
      <c r="AE11" s="18">
        <v>0.2493398681643024</v>
      </c>
      <c r="AG11" s="18">
        <v>0.18143180654157029</v>
      </c>
      <c r="AH11" s="18">
        <v>0.2093573924903851</v>
      </c>
    </row>
    <row r="12" spans="2:36" ht="19" customHeight="1" x14ac:dyDescent="0.35">
      <c r="B12" s="20" t="s">
        <v>364</v>
      </c>
      <c r="C12" s="18">
        <v>0.34349323387307312</v>
      </c>
      <c r="D12" s="18">
        <v>0.29166015435871789</v>
      </c>
      <c r="E12" s="18">
        <v>0.40306040352405909</v>
      </c>
      <c r="G12" s="18">
        <v>0.3807993056443939</v>
      </c>
      <c r="H12" s="18">
        <v>0.2441464158678408</v>
      </c>
      <c r="J12" s="18">
        <v>0.29575232505540611</v>
      </c>
      <c r="K12" s="18">
        <v>0.39278444216000158</v>
      </c>
      <c r="L12" s="18">
        <v>0.22678580822148231</v>
      </c>
      <c r="M12" s="18">
        <v>0.41266074692395249</v>
      </c>
      <c r="N12" s="18">
        <v>0.59205708805291346</v>
      </c>
      <c r="O12" s="18">
        <v>0.31023982299556002</v>
      </c>
      <c r="P12" s="18">
        <v>0.35196547005604079</v>
      </c>
      <c r="Q12" s="18">
        <v>0.44972563271413629</v>
      </c>
      <c r="R12" s="18">
        <v>0.36420881835243851</v>
      </c>
      <c r="S12" s="18">
        <v>0.28199086738734969</v>
      </c>
      <c r="T12" s="18">
        <v>0.38024253517544582</v>
      </c>
      <c r="U12" s="18">
        <v>0.28897985016380912</v>
      </c>
      <c r="W12" s="18">
        <v>0.47950286031571338</v>
      </c>
      <c r="X12" s="18">
        <v>0.33879895617516242</v>
      </c>
      <c r="Y12" s="18">
        <v>0.27660341424579987</v>
      </c>
      <c r="Z12" s="18">
        <v>0.21364977894834281</v>
      </c>
      <c r="AA12" s="18">
        <v>0.16217348411470511</v>
      </c>
      <c r="AB12" s="18">
        <v>0.16470637041690381</v>
      </c>
      <c r="AC12" s="18">
        <v>3.5688519852694708E-2</v>
      </c>
      <c r="AD12" s="18">
        <v>0.1269981222303096</v>
      </c>
      <c r="AE12" s="18">
        <v>5.6738404456244632E-2</v>
      </c>
      <c r="AG12" s="18">
        <v>0.35361928865284692</v>
      </c>
      <c r="AH12" s="18">
        <v>7.8940508782770966E-2</v>
      </c>
    </row>
    <row r="13" spans="2:36" ht="19" customHeight="1" x14ac:dyDescent="0.35">
      <c r="B13" s="20" t="s">
        <v>66</v>
      </c>
      <c r="C13" s="18">
        <v>0.11929603789135219</v>
      </c>
      <c r="D13" s="18">
        <v>0.13112237217270559</v>
      </c>
      <c r="E13" s="18">
        <v>0.10296904662647451</v>
      </c>
      <c r="G13" s="18">
        <v>0.14642774442401879</v>
      </c>
      <c r="H13" s="18">
        <v>4.7043758755805853E-2</v>
      </c>
      <c r="J13" s="18">
        <v>0.1972752954124436</v>
      </c>
      <c r="K13" s="18">
        <v>5.5136540636662533E-2</v>
      </c>
      <c r="L13" s="18">
        <v>0.1211796754708122</v>
      </c>
      <c r="M13" s="18">
        <v>0.116563604319896</v>
      </c>
      <c r="N13" s="18">
        <v>0.13652976841480141</v>
      </c>
      <c r="O13" s="18">
        <v>0.17469438181593649</v>
      </c>
      <c r="P13" s="18">
        <v>0.1199644484813376</v>
      </c>
      <c r="Q13" s="18">
        <v>9.6468261334809763E-2</v>
      </c>
      <c r="R13" s="18">
        <v>7.3273434036509044E-2</v>
      </c>
      <c r="S13" s="18">
        <v>0.20338266321469259</v>
      </c>
      <c r="T13" s="18">
        <v>9.5793015010049623E-2</v>
      </c>
      <c r="U13" s="18">
        <v>8.8979850163809091E-2</v>
      </c>
      <c r="W13" s="18">
        <v>0.1876895894997945</v>
      </c>
      <c r="X13" s="18">
        <v>0.1150086202662854</v>
      </c>
      <c r="Y13" s="18">
        <v>4.6258158548340707E-2</v>
      </c>
      <c r="Z13" s="18">
        <v>8.0056079960224583E-2</v>
      </c>
      <c r="AA13" s="18">
        <v>2.628581140483402E-2</v>
      </c>
      <c r="AB13" s="18">
        <v>0</v>
      </c>
      <c r="AC13" s="18">
        <v>8.1524156460442629E-2</v>
      </c>
      <c r="AD13" s="18">
        <v>0</v>
      </c>
      <c r="AE13" s="18">
        <v>0</v>
      </c>
      <c r="AG13" s="18">
        <v>0.1236590213897731</v>
      </c>
      <c r="AH13" s="18">
        <v>0</v>
      </c>
    </row>
    <row r="15" spans="2:36" x14ac:dyDescent="0.35">
      <c r="B15" t="s">
        <v>380</v>
      </c>
    </row>
    <row r="16" spans="2:36" x14ac:dyDescent="0.35">
      <c r="B16" t="s">
        <v>11</v>
      </c>
    </row>
    <row r="18" spans="2:2" x14ac:dyDescent="0.35">
      <c r="B18"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J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365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46" customHeight="1" x14ac:dyDescent="0.35">
      <c r="B9" s="20" t="s">
        <v>366</v>
      </c>
      <c r="C9" s="18">
        <v>0.116710405325252</v>
      </c>
      <c r="D9" s="18">
        <v>0.13658185002818751</v>
      </c>
      <c r="E9" s="18">
        <v>9.6760250302808964E-2</v>
      </c>
      <c r="G9" s="18">
        <v>9.3014071186102568E-2</v>
      </c>
      <c r="H9" s="18">
        <v>0.17981421881555421</v>
      </c>
      <c r="J9" s="18">
        <v>0.12733196024752219</v>
      </c>
      <c r="K9" s="18">
        <v>2.756827031833127E-2</v>
      </c>
      <c r="L9" s="18">
        <v>0.1047512373774433</v>
      </c>
      <c r="M9" s="18">
        <v>9.0684246884259703E-2</v>
      </c>
      <c r="N9" s="18">
        <v>5.838930876892167E-2</v>
      </c>
      <c r="O9" s="18">
        <v>0.1006986146538956</v>
      </c>
      <c r="P9" s="18">
        <v>0.13185781599543589</v>
      </c>
      <c r="Q9" s="18">
        <v>0.1705176224735519</v>
      </c>
      <c r="R9" s="18">
        <v>0.15075203779631069</v>
      </c>
      <c r="S9" s="18">
        <v>0.31124380618326503</v>
      </c>
      <c r="T9" s="18">
        <v>0.13299758025265301</v>
      </c>
      <c r="U9" s="18">
        <v>0.11102014983619091</v>
      </c>
      <c r="W9" s="18">
        <v>7.1906738430063691E-2</v>
      </c>
      <c r="X9" s="18">
        <v>8.6975655632018978E-2</v>
      </c>
      <c r="Y9" s="18">
        <v>0.20950525220003391</v>
      </c>
      <c r="Z9" s="18">
        <v>0.23380569153488509</v>
      </c>
      <c r="AA9" s="18">
        <v>0.13581551068924669</v>
      </c>
      <c r="AB9" s="18">
        <v>0.20830890640464569</v>
      </c>
      <c r="AC9" s="18">
        <v>0.1177405754570631</v>
      </c>
      <c r="AD9" s="18">
        <v>0</v>
      </c>
      <c r="AE9" s="18">
        <v>0</v>
      </c>
      <c r="AG9" s="18">
        <v>0.1209788251447924</v>
      </c>
      <c r="AH9" s="18">
        <v>0</v>
      </c>
    </row>
    <row r="10" spans="2:36" ht="32.15" customHeight="1" x14ac:dyDescent="0.35">
      <c r="B10" s="20" t="s">
        <v>367</v>
      </c>
      <c r="C10" s="18">
        <v>7.869231806696679E-2</v>
      </c>
      <c r="D10" s="18">
        <v>7.7801025458143463E-2</v>
      </c>
      <c r="E10" s="18">
        <v>8.0972283683699547E-2</v>
      </c>
      <c r="G10" s="18">
        <v>7.9320161926036359E-2</v>
      </c>
      <c r="H10" s="18">
        <v>7.7020357266992176E-2</v>
      </c>
      <c r="J10" s="18">
        <v>6.9758611608431803E-2</v>
      </c>
      <c r="K10" s="18">
        <v>7.971023219485443E-2</v>
      </c>
      <c r="L10" s="18">
        <v>6.1275525803906682E-2</v>
      </c>
      <c r="M10" s="18">
        <v>2.2212322849975191E-2</v>
      </c>
      <c r="N10" s="18">
        <v>0</v>
      </c>
      <c r="O10" s="18">
        <v>0.1226830319716169</v>
      </c>
      <c r="P10" s="18">
        <v>9.3096820113393264E-2</v>
      </c>
      <c r="Q10" s="18">
        <v>7.4047763003836378E-2</v>
      </c>
      <c r="R10" s="18">
        <v>0.116831497424325</v>
      </c>
      <c r="S10" s="18">
        <v>9.5521520246120262E-2</v>
      </c>
      <c r="T10" s="18">
        <v>6.9135570245953223E-2</v>
      </c>
      <c r="U10" s="18">
        <v>0.11102014983619091</v>
      </c>
      <c r="W10" s="18">
        <v>7.1477544681811153E-2</v>
      </c>
      <c r="X10" s="18">
        <v>8.6499868077937414E-2</v>
      </c>
      <c r="Y10" s="18">
        <v>4.5432730790732068E-2</v>
      </c>
      <c r="Z10" s="18">
        <v>8.680914934918256E-2</v>
      </c>
      <c r="AA10" s="18">
        <v>8.4057878575744274E-2</v>
      </c>
      <c r="AB10" s="18">
        <v>7.6859064609726538E-2</v>
      </c>
      <c r="AC10" s="18">
        <v>0.17853833972821559</v>
      </c>
      <c r="AD10" s="18">
        <v>0.31320022490407451</v>
      </c>
      <c r="AE10" s="18">
        <v>0.1000718959526829</v>
      </c>
      <c r="AG10" s="18">
        <v>7.6403011187604855E-2</v>
      </c>
      <c r="AH10" s="18">
        <v>0.16742054955151231</v>
      </c>
    </row>
    <row r="11" spans="2:36" ht="32.15" customHeight="1" x14ac:dyDescent="0.35">
      <c r="B11" s="20" t="s">
        <v>368</v>
      </c>
      <c r="C11" s="18">
        <v>0.24564784930388109</v>
      </c>
      <c r="D11" s="18">
        <v>0.249305011394228</v>
      </c>
      <c r="E11" s="18">
        <v>0.24120002683945019</v>
      </c>
      <c r="G11" s="18">
        <v>0.25410861510775662</v>
      </c>
      <c r="H11" s="18">
        <v>0.22311666012762749</v>
      </c>
      <c r="J11" s="18">
        <v>0.20111320962924251</v>
      </c>
      <c r="K11" s="18">
        <v>0.34712636863974489</v>
      </c>
      <c r="L11" s="18">
        <v>0.22344028978565611</v>
      </c>
      <c r="M11" s="18">
        <v>0.1202320770970855</v>
      </c>
      <c r="N11" s="18">
        <v>0.1859697973615296</v>
      </c>
      <c r="O11" s="18">
        <v>0.18894953915062679</v>
      </c>
      <c r="P11" s="18">
        <v>0.33052754434722448</v>
      </c>
      <c r="Q11" s="18">
        <v>0.27943669840481983</v>
      </c>
      <c r="R11" s="18">
        <v>0.18856855884479581</v>
      </c>
      <c r="S11" s="18">
        <v>0.1535658368900682</v>
      </c>
      <c r="T11" s="18">
        <v>0.31608988528137122</v>
      </c>
      <c r="U11" s="18">
        <v>0.28897985016380912</v>
      </c>
      <c r="W11" s="18">
        <v>0.21986889590883871</v>
      </c>
      <c r="X11" s="18">
        <v>0.31514680741032719</v>
      </c>
      <c r="Y11" s="18">
        <v>0.25541001490407489</v>
      </c>
      <c r="Z11" s="18">
        <v>0.17533790236728569</v>
      </c>
      <c r="AA11" s="18">
        <v>0.33801312911357961</v>
      </c>
      <c r="AB11" s="18">
        <v>0.20847600546366629</v>
      </c>
      <c r="AC11" s="18">
        <v>8.798355193048181E-2</v>
      </c>
      <c r="AD11" s="18">
        <v>0.55603491960676155</v>
      </c>
      <c r="AE11" s="18">
        <v>0.38766635032210228</v>
      </c>
      <c r="AG11" s="18">
        <v>0.23924284400282911</v>
      </c>
      <c r="AH11" s="18">
        <v>0.44087089851836408</v>
      </c>
    </row>
    <row r="12" spans="2:36" ht="46" customHeight="1" x14ac:dyDescent="0.35">
      <c r="B12" s="20" t="s">
        <v>369</v>
      </c>
      <c r="C12" s="18">
        <v>0.25535891015711742</v>
      </c>
      <c r="D12" s="18">
        <v>0.27275034775975299</v>
      </c>
      <c r="E12" s="18">
        <v>0.240427250809327</v>
      </c>
      <c r="G12" s="18">
        <v>0.23653432722176931</v>
      </c>
      <c r="H12" s="18">
        <v>0.30548915239666963</v>
      </c>
      <c r="J12" s="18">
        <v>0.32498135874192241</v>
      </c>
      <c r="K12" s="18">
        <v>0.24461977958803549</v>
      </c>
      <c r="L12" s="18">
        <v>0.2379394805714157</v>
      </c>
      <c r="M12" s="18">
        <v>0.43979578339049591</v>
      </c>
      <c r="N12" s="18">
        <v>0.37353158308974771</v>
      </c>
      <c r="O12" s="18">
        <v>0.23013447454540811</v>
      </c>
      <c r="P12" s="18">
        <v>0.19386944158281619</v>
      </c>
      <c r="Q12" s="18">
        <v>0.25408171713561212</v>
      </c>
      <c r="R12" s="18">
        <v>0.24973991561603631</v>
      </c>
      <c r="S12" s="18">
        <v>0.23217404106272541</v>
      </c>
      <c r="T12" s="18">
        <v>0.16492858525600279</v>
      </c>
      <c r="U12" s="18">
        <v>0.28897985016380912</v>
      </c>
      <c r="W12" s="18">
        <v>0.25614900288992692</v>
      </c>
      <c r="X12" s="18">
        <v>0.26681544354271192</v>
      </c>
      <c r="Y12" s="18">
        <v>0.19125715913239849</v>
      </c>
      <c r="Z12" s="18">
        <v>0.24257408355636101</v>
      </c>
      <c r="AA12" s="18">
        <v>0.2737301894629755</v>
      </c>
      <c r="AB12" s="18">
        <v>0.35109502092645678</v>
      </c>
      <c r="AC12" s="18">
        <v>0.38247921129142398</v>
      </c>
      <c r="AD12" s="18">
        <v>0.130764855489164</v>
      </c>
      <c r="AE12" s="18">
        <v>0.39511138214157909</v>
      </c>
      <c r="AG12" s="18">
        <v>0.25508148896686628</v>
      </c>
      <c r="AH12" s="18">
        <v>0.31157775364103552</v>
      </c>
    </row>
    <row r="13" spans="2:36" ht="32.15" customHeight="1" x14ac:dyDescent="0.35">
      <c r="B13" s="20" t="s">
        <v>370</v>
      </c>
      <c r="C13" s="18">
        <v>9.6232603786862853E-2</v>
      </c>
      <c r="D13" s="18">
        <v>0.1036217791725498</v>
      </c>
      <c r="E13" s="18">
        <v>8.6098837732953626E-2</v>
      </c>
      <c r="G13" s="18">
        <v>7.6328386907011103E-2</v>
      </c>
      <c r="H13" s="18">
        <v>0.14923793289308779</v>
      </c>
      <c r="J13" s="18">
        <v>0.11570150572058641</v>
      </c>
      <c r="K13" s="18">
        <v>8.0429186712383624E-2</v>
      </c>
      <c r="L13" s="18">
        <v>0.1179097390444199</v>
      </c>
      <c r="M13" s="18">
        <v>0.11616068398836669</v>
      </c>
      <c r="N13" s="18">
        <v>0</v>
      </c>
      <c r="O13" s="18">
        <v>0.12739986513304419</v>
      </c>
      <c r="P13" s="18">
        <v>8.2668699420390221E-2</v>
      </c>
      <c r="Q13" s="18">
        <v>5.5479049745544871E-2</v>
      </c>
      <c r="R13" s="18">
        <v>7.2774412328863641E-2</v>
      </c>
      <c r="S13" s="18">
        <v>6.2156449047076491E-2</v>
      </c>
      <c r="T13" s="18">
        <v>0.18121505231750579</v>
      </c>
      <c r="U13" s="18">
        <v>0</v>
      </c>
      <c r="W13" s="18">
        <v>6.3271236779260484E-2</v>
      </c>
      <c r="X13" s="18">
        <v>4.8985446109267222E-2</v>
      </c>
      <c r="Y13" s="18">
        <v>0.16239576540408029</v>
      </c>
      <c r="Z13" s="18">
        <v>0.16119999752578529</v>
      </c>
      <c r="AA13" s="18">
        <v>0.1110296278259752</v>
      </c>
      <c r="AB13" s="18">
        <v>0.1030055891291508</v>
      </c>
      <c r="AC13" s="18">
        <v>0.19526303794356439</v>
      </c>
      <c r="AD13" s="18">
        <v>0</v>
      </c>
      <c r="AE13" s="18">
        <v>6.0411967127390741E-2</v>
      </c>
      <c r="AG13" s="18">
        <v>9.455007930464146E-2</v>
      </c>
      <c r="AH13" s="18">
        <v>4.1321756702035008E-2</v>
      </c>
    </row>
    <row r="14" spans="2:36" ht="32.15" customHeight="1" x14ac:dyDescent="0.35">
      <c r="B14" s="20" t="s">
        <v>371</v>
      </c>
      <c r="C14" s="18">
        <v>7.7899738095311916E-3</v>
      </c>
      <c r="D14" s="18">
        <v>3.164669823156171E-3</v>
      </c>
      <c r="E14" s="18">
        <v>1.3010510367635781E-2</v>
      </c>
      <c r="G14" s="18">
        <v>1.071521417324142E-2</v>
      </c>
      <c r="H14" s="18">
        <v>0</v>
      </c>
      <c r="J14" s="18">
        <v>0</v>
      </c>
      <c r="K14" s="18">
        <v>0</v>
      </c>
      <c r="L14" s="18">
        <v>1.163868840703294E-2</v>
      </c>
      <c r="M14" s="18">
        <v>2.7714312919995231E-2</v>
      </c>
      <c r="N14" s="18">
        <v>0</v>
      </c>
      <c r="O14" s="18">
        <v>0</v>
      </c>
      <c r="P14" s="18">
        <v>0</v>
      </c>
      <c r="Q14" s="18">
        <v>0</v>
      </c>
      <c r="R14" s="18">
        <v>1.8318358509127261E-2</v>
      </c>
      <c r="S14" s="18">
        <v>0</v>
      </c>
      <c r="T14" s="18">
        <v>3.1931005003349867E-2</v>
      </c>
      <c r="U14" s="18">
        <v>0</v>
      </c>
      <c r="W14" s="18">
        <v>8.5935655640032547E-3</v>
      </c>
      <c r="X14" s="18">
        <v>1.137786962644864E-2</v>
      </c>
      <c r="Y14" s="18">
        <v>1.351018898663498E-2</v>
      </c>
      <c r="Z14" s="18">
        <v>0</v>
      </c>
      <c r="AA14" s="18">
        <v>0</v>
      </c>
      <c r="AB14" s="18">
        <v>0</v>
      </c>
      <c r="AC14" s="18">
        <v>0</v>
      </c>
      <c r="AD14" s="18">
        <v>0</v>
      </c>
      <c r="AE14" s="18">
        <v>0</v>
      </c>
      <c r="AG14" s="18">
        <v>8.0748745303335801E-3</v>
      </c>
      <c r="AH14" s="18">
        <v>0</v>
      </c>
    </row>
    <row r="15" spans="2:36" ht="32.15" customHeight="1" x14ac:dyDescent="0.35">
      <c r="B15" s="20" t="s">
        <v>372</v>
      </c>
      <c r="C15" s="18">
        <v>0.1525825353470375</v>
      </c>
      <c r="D15" s="18">
        <v>0.10959154166009991</v>
      </c>
      <c r="E15" s="18">
        <v>0.19926469317208839</v>
      </c>
      <c r="G15" s="18">
        <v>0.20028519334077241</v>
      </c>
      <c r="H15" s="18">
        <v>2.554939953152598E-2</v>
      </c>
      <c r="J15" s="18">
        <v>6.1319877512868992E-2</v>
      </c>
      <c r="K15" s="18">
        <v>0.2205461625466501</v>
      </c>
      <c r="L15" s="18">
        <v>0.1507046046035446</v>
      </c>
      <c r="M15" s="18">
        <v>0.13877592716987119</v>
      </c>
      <c r="N15" s="18">
        <v>0.33917465916303829</v>
      </c>
      <c r="O15" s="18">
        <v>0.15817470214183549</v>
      </c>
      <c r="P15" s="18">
        <v>0.15197460185427239</v>
      </c>
      <c r="Q15" s="18">
        <v>0.13564068715903521</v>
      </c>
      <c r="R15" s="18">
        <v>0.14957223376608</v>
      </c>
      <c r="S15" s="18">
        <v>9.9633652649248783E-2</v>
      </c>
      <c r="T15" s="18">
        <v>0.1037023216431642</v>
      </c>
      <c r="U15" s="18">
        <v>0.2</v>
      </c>
      <c r="W15" s="18">
        <v>0.25332004176625722</v>
      </c>
      <c r="X15" s="18">
        <v>0.14870276488232009</v>
      </c>
      <c r="Y15" s="18">
        <v>8.0931895363083456E-2</v>
      </c>
      <c r="Z15" s="18">
        <v>4.263212835390421E-2</v>
      </c>
      <c r="AA15" s="18">
        <v>3.1067852927644801E-2</v>
      </c>
      <c r="AB15" s="18">
        <v>0</v>
      </c>
      <c r="AC15" s="18">
        <v>0</v>
      </c>
      <c r="AD15" s="18">
        <v>0</v>
      </c>
      <c r="AE15" s="18">
        <v>0</v>
      </c>
      <c r="AG15" s="18">
        <v>0.1581628974079522</v>
      </c>
      <c r="AH15" s="18">
        <v>0</v>
      </c>
    </row>
    <row r="16" spans="2:36" ht="19" customHeight="1" x14ac:dyDescent="0.35">
      <c r="B16" s="20" t="s">
        <v>66</v>
      </c>
      <c r="C16" s="18">
        <v>4.6985404203351233E-2</v>
      </c>
      <c r="D16" s="18">
        <v>4.7183774703882221E-2</v>
      </c>
      <c r="E16" s="18">
        <v>4.2266147092036473E-2</v>
      </c>
      <c r="G16" s="18">
        <v>4.9694030137310378E-2</v>
      </c>
      <c r="H16" s="18">
        <v>3.9772278968542699E-2</v>
      </c>
      <c r="J16" s="18">
        <v>9.9793476539425802E-2</v>
      </c>
      <c r="K16" s="18">
        <v>0</v>
      </c>
      <c r="L16" s="18">
        <v>9.2340434406580421E-2</v>
      </c>
      <c r="M16" s="18">
        <v>4.4424645699950388E-2</v>
      </c>
      <c r="N16" s="18">
        <v>4.2934651616762513E-2</v>
      </c>
      <c r="O16" s="18">
        <v>7.1959772403572625E-2</v>
      </c>
      <c r="P16" s="18">
        <v>1.6005076686467432E-2</v>
      </c>
      <c r="Q16" s="18">
        <v>3.079646207759941E-2</v>
      </c>
      <c r="R16" s="18">
        <v>5.3442985714461017E-2</v>
      </c>
      <c r="S16" s="18">
        <v>4.5704693921495863E-2</v>
      </c>
      <c r="T16" s="18">
        <v>0</v>
      </c>
      <c r="U16" s="18">
        <v>0</v>
      </c>
      <c r="W16" s="18">
        <v>5.5412973979838673E-2</v>
      </c>
      <c r="X16" s="18">
        <v>3.5496144718968517E-2</v>
      </c>
      <c r="Y16" s="18">
        <v>4.1556993218962078E-2</v>
      </c>
      <c r="Z16" s="18">
        <v>5.7641047312596227E-2</v>
      </c>
      <c r="AA16" s="18">
        <v>2.628581140483402E-2</v>
      </c>
      <c r="AB16" s="18">
        <v>5.2255413466353692E-2</v>
      </c>
      <c r="AC16" s="18">
        <v>3.7995283649251067E-2</v>
      </c>
      <c r="AD16" s="18">
        <v>0</v>
      </c>
      <c r="AE16" s="18">
        <v>5.6738404456244632E-2</v>
      </c>
      <c r="AG16" s="18">
        <v>4.7505979454980182E-2</v>
      </c>
      <c r="AH16" s="18">
        <v>3.8809041587053221E-2</v>
      </c>
    </row>
    <row r="18" spans="2:2" x14ac:dyDescent="0.35">
      <c r="B18" t="s">
        <v>380</v>
      </c>
    </row>
    <row r="19" spans="2:2" x14ac:dyDescent="0.35">
      <c r="B19" t="s">
        <v>11</v>
      </c>
    </row>
    <row r="21" spans="2:2" x14ac:dyDescent="0.35">
      <c r="B21"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J21"/>
  <sheetViews>
    <sheetView showGridLines="0" topLeftCell="A13" workbookViewId="0">
      <pane xSplit="2" topLeftCell="C1" activePane="topRight" state="frozen"/>
      <selection pane="topRight" activeCell="B21" sqref="B21"/>
    </sheetView>
  </sheetViews>
  <sheetFormatPr defaultRowHeight="14.5" x14ac:dyDescent="0.35"/>
  <cols>
    <col min="1" max="1" width="5" customWidth="1"/>
    <col min="2" max="2" width="25" customWidth="1"/>
    <col min="3" max="5" width="10" customWidth="1"/>
    <col min="6" max="6" width="1.453125" customWidth="1"/>
    <col min="7" max="8" width="10" customWidth="1"/>
    <col min="9" max="9" width="1.453125" customWidth="1"/>
    <col min="10" max="21" width="10" customWidth="1"/>
    <col min="22" max="22" width="1.453125" customWidth="1"/>
    <col min="23" max="31" width="10" customWidth="1"/>
    <col min="32" max="32" width="1.453125" customWidth="1"/>
    <col min="33" max="34" width="10" customWidth="1"/>
  </cols>
  <sheetData>
    <row r="2" spans="2:36" ht="40" customHeight="1" x14ac:dyDescent="0.35">
      <c r="D2" s="32" t="s">
        <v>373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5" spans="2:36" x14ac:dyDescent="0.35">
      <c r="D5" s="27" t="s">
        <v>23</v>
      </c>
      <c r="E5" s="28"/>
      <c r="G5" s="27" t="s">
        <v>24</v>
      </c>
      <c r="H5" s="28"/>
      <c r="J5" s="27" t="s">
        <v>25</v>
      </c>
      <c r="K5" s="28"/>
      <c r="L5" s="28"/>
      <c r="M5" s="28"/>
      <c r="N5" s="28"/>
      <c r="O5" s="28"/>
      <c r="P5" s="28"/>
      <c r="Q5" s="28"/>
      <c r="R5" s="28"/>
      <c r="S5" s="28"/>
      <c r="T5" s="28"/>
      <c r="U5" s="28"/>
      <c r="W5" s="27" t="s">
        <v>26</v>
      </c>
      <c r="X5" s="28"/>
      <c r="Y5" s="28"/>
      <c r="Z5" s="28"/>
      <c r="AA5" s="28"/>
      <c r="AB5" s="28"/>
      <c r="AC5" s="28"/>
      <c r="AD5" s="28"/>
      <c r="AE5" s="28"/>
      <c r="AG5" s="27" t="s">
        <v>27</v>
      </c>
      <c r="AH5" s="28"/>
    </row>
    <row r="6" spans="2:36" ht="58" x14ac:dyDescent="0.35">
      <c r="C6" s="23" t="s">
        <v>28</v>
      </c>
      <c r="D6" s="24" t="s">
        <v>29</v>
      </c>
      <c r="E6" s="24" t="s">
        <v>30</v>
      </c>
      <c r="G6" s="24" t="s">
        <v>31</v>
      </c>
      <c r="H6" s="24" t="s">
        <v>32</v>
      </c>
      <c r="J6" s="24" t="s">
        <v>33</v>
      </c>
      <c r="K6" s="24" t="s">
        <v>34</v>
      </c>
      <c r="L6" s="24" t="s">
        <v>35</v>
      </c>
      <c r="M6" s="24" t="s">
        <v>36</v>
      </c>
      <c r="N6" s="24" t="s">
        <v>37</v>
      </c>
      <c r="O6" s="24" t="s">
        <v>38</v>
      </c>
      <c r="P6" s="24" t="s">
        <v>39</v>
      </c>
      <c r="Q6" s="24" t="s">
        <v>40</v>
      </c>
      <c r="R6" s="24" t="s">
        <v>41</v>
      </c>
      <c r="S6" s="24" t="s">
        <v>42</v>
      </c>
      <c r="T6" s="24" t="s">
        <v>43</v>
      </c>
      <c r="U6" s="24" t="s">
        <v>44</v>
      </c>
      <c r="W6" s="24" t="s">
        <v>45</v>
      </c>
      <c r="X6" s="24" t="s">
        <v>46</v>
      </c>
      <c r="Y6" s="24" t="s">
        <v>47</v>
      </c>
      <c r="Z6" s="24" t="s">
        <v>48</v>
      </c>
      <c r="AA6" s="24" t="s">
        <v>49</v>
      </c>
      <c r="AB6" s="24" t="s">
        <v>50</v>
      </c>
      <c r="AC6" s="24" t="s">
        <v>51</v>
      </c>
      <c r="AD6" s="24" t="s">
        <v>52</v>
      </c>
      <c r="AE6" s="24" t="s">
        <v>53</v>
      </c>
      <c r="AG6" s="24" t="s">
        <v>54</v>
      </c>
      <c r="AH6" s="24" t="s">
        <v>55</v>
      </c>
    </row>
    <row r="7" spans="2:36" x14ac:dyDescent="0.35">
      <c r="B7" s="10" t="s">
        <v>59</v>
      </c>
      <c r="C7" s="25">
        <v>501</v>
      </c>
      <c r="D7" s="25">
        <v>264</v>
      </c>
      <c r="E7" s="25">
        <v>233</v>
      </c>
      <c r="G7" s="25">
        <v>355</v>
      </c>
      <c r="H7" s="25">
        <v>146</v>
      </c>
      <c r="J7" s="25">
        <v>48</v>
      </c>
      <c r="K7" s="25">
        <v>37</v>
      </c>
      <c r="L7" s="25">
        <v>103</v>
      </c>
      <c r="M7" s="25">
        <v>43</v>
      </c>
      <c r="N7" s="25">
        <v>21</v>
      </c>
      <c r="O7" s="25">
        <v>39</v>
      </c>
      <c r="P7" s="25">
        <v>59</v>
      </c>
      <c r="Q7" s="25">
        <v>39</v>
      </c>
      <c r="R7" s="25">
        <v>54</v>
      </c>
      <c r="S7" s="25">
        <v>19</v>
      </c>
      <c r="T7" s="25">
        <v>29</v>
      </c>
      <c r="U7" s="25">
        <v>10</v>
      </c>
      <c r="W7" s="25">
        <v>217</v>
      </c>
      <c r="X7" s="25">
        <v>72</v>
      </c>
      <c r="Y7" s="25">
        <v>67</v>
      </c>
      <c r="Z7" s="25">
        <v>52</v>
      </c>
      <c r="AA7" s="25">
        <v>28</v>
      </c>
      <c r="AB7" s="25">
        <v>18</v>
      </c>
      <c r="AC7" s="25">
        <v>24</v>
      </c>
      <c r="AD7" s="25">
        <v>6</v>
      </c>
      <c r="AE7" s="25">
        <v>14</v>
      </c>
      <c r="AG7" s="25">
        <v>478</v>
      </c>
      <c r="AH7" s="25">
        <v>20</v>
      </c>
    </row>
    <row r="8" spans="2:36" x14ac:dyDescent="0.35">
      <c r="B8" s="7" t="s">
        <v>60</v>
      </c>
      <c r="C8" s="13">
        <v>504</v>
      </c>
      <c r="D8" s="13">
        <v>262</v>
      </c>
      <c r="E8" s="13">
        <v>238</v>
      </c>
      <c r="G8" s="13">
        <v>366</v>
      </c>
      <c r="H8" s="13">
        <v>138</v>
      </c>
      <c r="J8" s="13">
        <v>39</v>
      </c>
      <c r="K8" s="13">
        <v>51</v>
      </c>
      <c r="L8" s="13">
        <v>91</v>
      </c>
      <c r="M8" s="13">
        <v>36</v>
      </c>
      <c r="N8" s="13">
        <v>16</v>
      </c>
      <c r="O8" s="13">
        <v>49</v>
      </c>
      <c r="P8" s="13">
        <v>78</v>
      </c>
      <c r="Q8" s="13">
        <v>37</v>
      </c>
      <c r="R8" s="13">
        <v>45</v>
      </c>
      <c r="S8" s="13">
        <v>14</v>
      </c>
      <c r="T8" s="13">
        <v>32</v>
      </c>
      <c r="U8" s="13">
        <v>13</v>
      </c>
      <c r="W8" s="13">
        <v>216</v>
      </c>
      <c r="X8" s="13">
        <v>88</v>
      </c>
      <c r="Y8" s="13">
        <v>79</v>
      </c>
      <c r="Z8" s="13">
        <v>45</v>
      </c>
      <c r="AA8" s="13">
        <v>24</v>
      </c>
      <c r="AB8" s="13">
        <v>15</v>
      </c>
      <c r="AC8" s="13">
        <v>19</v>
      </c>
      <c r="AD8" s="13">
        <v>5</v>
      </c>
      <c r="AE8" s="13">
        <v>10</v>
      </c>
      <c r="AG8" s="13">
        <v>486</v>
      </c>
      <c r="AH8" s="13">
        <v>15</v>
      </c>
    </row>
    <row r="9" spans="2:36" ht="46" customHeight="1" x14ac:dyDescent="0.35">
      <c r="B9" s="20" t="s">
        <v>374</v>
      </c>
      <c r="C9" s="18">
        <v>0.2091102323752923</v>
      </c>
      <c r="D9" s="18">
        <v>0.15478908021963481</v>
      </c>
      <c r="E9" s="18">
        <v>0.26788737419030811</v>
      </c>
      <c r="G9" s="18">
        <v>0.2195527385376557</v>
      </c>
      <c r="H9" s="18">
        <v>0.181301628843136</v>
      </c>
      <c r="J9" s="18">
        <v>0.14795796641044659</v>
      </c>
      <c r="K9" s="18">
        <v>0.29772984075272452</v>
      </c>
      <c r="L9" s="18">
        <v>0.1320158425899077</v>
      </c>
      <c r="M9" s="18">
        <v>0.24963317884985209</v>
      </c>
      <c r="N9" s="18">
        <v>0.35849525312058578</v>
      </c>
      <c r="O9" s="18">
        <v>0.20139563229508509</v>
      </c>
      <c r="P9" s="18">
        <v>0.30644787583196559</v>
      </c>
      <c r="Q9" s="18">
        <v>0.14990988565543861</v>
      </c>
      <c r="R9" s="18">
        <v>0.1917594743955926</v>
      </c>
      <c r="S9" s="18">
        <v>0.17412972441877739</v>
      </c>
      <c r="T9" s="18">
        <v>0.17283789188911741</v>
      </c>
      <c r="U9" s="18">
        <v>8.8979850163809091E-2</v>
      </c>
      <c r="W9" s="18">
        <v>0.2167160745114885</v>
      </c>
      <c r="X9" s="18">
        <v>0.27659384037719609</v>
      </c>
      <c r="Y9" s="18">
        <v>0.16588311759198479</v>
      </c>
      <c r="Z9" s="18">
        <v>0.14352561122152399</v>
      </c>
      <c r="AA9" s="18">
        <v>0.20385623809445541</v>
      </c>
      <c r="AB9" s="18">
        <v>0.33742338448072601</v>
      </c>
      <c r="AC9" s="18">
        <v>0.14559383080516361</v>
      </c>
      <c r="AD9" s="18">
        <v>0</v>
      </c>
      <c r="AE9" s="18">
        <v>0.1000718959526829</v>
      </c>
      <c r="AG9" s="18">
        <v>0.21286344520637071</v>
      </c>
      <c r="AH9" s="18">
        <v>6.8449129102986159E-2</v>
      </c>
    </row>
    <row r="10" spans="2:36" ht="46" customHeight="1" x14ac:dyDescent="0.35">
      <c r="B10" s="20" t="s">
        <v>375</v>
      </c>
      <c r="C10" s="18">
        <v>0.1884652871925801</v>
      </c>
      <c r="D10" s="18">
        <v>0.21909360523151611</v>
      </c>
      <c r="E10" s="18">
        <v>0.15785720417438109</v>
      </c>
      <c r="G10" s="18">
        <v>0.17384727135719741</v>
      </c>
      <c r="H10" s="18">
        <v>0.22739335680273379</v>
      </c>
      <c r="J10" s="18">
        <v>0.18324185410365079</v>
      </c>
      <c r="K10" s="18">
        <v>0.20663699261057969</v>
      </c>
      <c r="L10" s="18">
        <v>0.3263983516354636</v>
      </c>
      <c r="M10" s="18">
        <v>0.12902762606073809</v>
      </c>
      <c r="N10" s="18">
        <v>4.6797558399019439E-2</v>
      </c>
      <c r="O10" s="18">
        <v>0.12536387037457589</v>
      </c>
      <c r="P10" s="18">
        <v>0.1145331726405991</v>
      </c>
      <c r="Q10" s="18">
        <v>0.1028067996565197</v>
      </c>
      <c r="R10" s="18">
        <v>0.2020384722409061</v>
      </c>
      <c r="S10" s="18">
        <v>0.30713167378013639</v>
      </c>
      <c r="T10" s="18">
        <v>0.20260100429388</v>
      </c>
      <c r="U10" s="18">
        <v>0.22204029967238181</v>
      </c>
      <c r="W10" s="18">
        <v>0.1175157486023214</v>
      </c>
      <c r="X10" s="18">
        <v>0.1803119331381163</v>
      </c>
      <c r="Y10" s="18">
        <v>0.19617220996797419</v>
      </c>
      <c r="Z10" s="18">
        <v>0.34020539439770692</v>
      </c>
      <c r="AA10" s="18">
        <v>0.38225034243642558</v>
      </c>
      <c r="AB10" s="18">
        <v>0.20601117825830159</v>
      </c>
      <c r="AC10" s="18">
        <v>0.29860957760660162</v>
      </c>
      <c r="AD10" s="18">
        <v>0.38057621509943329</v>
      </c>
      <c r="AE10" s="18">
        <v>0.11732747602043871</v>
      </c>
      <c r="AG10" s="18">
        <v>0.185242617951526</v>
      </c>
      <c r="AH10" s="18">
        <v>0.20051420312419879</v>
      </c>
    </row>
    <row r="11" spans="2:36" ht="32.15" customHeight="1" x14ac:dyDescent="0.35">
      <c r="B11" s="20" t="s">
        <v>376</v>
      </c>
      <c r="C11" s="18">
        <v>0.2297205366012173</v>
      </c>
      <c r="D11" s="18">
        <v>0.2537394709291998</v>
      </c>
      <c r="E11" s="18">
        <v>0.2034822665068122</v>
      </c>
      <c r="G11" s="18">
        <v>0.228447807224227</v>
      </c>
      <c r="H11" s="18">
        <v>0.2331098404807799</v>
      </c>
      <c r="J11" s="18">
        <v>0.19914855984933291</v>
      </c>
      <c r="K11" s="18">
        <v>0.26261395821350031</v>
      </c>
      <c r="L11" s="18">
        <v>0.11655913308920229</v>
      </c>
      <c r="M11" s="18">
        <v>0.31994224167686192</v>
      </c>
      <c r="N11" s="18">
        <v>0.28808823691899232</v>
      </c>
      <c r="O11" s="18">
        <v>0.28289532588462668</v>
      </c>
      <c r="P11" s="18">
        <v>0.19587812274130559</v>
      </c>
      <c r="Q11" s="18">
        <v>0.1766298987483001</v>
      </c>
      <c r="R11" s="18">
        <v>0.29696662008663871</v>
      </c>
      <c r="S11" s="18">
        <v>0.15767796929319669</v>
      </c>
      <c r="T11" s="18">
        <v>0.41715646053067429</v>
      </c>
      <c r="U11" s="18">
        <v>0.2</v>
      </c>
      <c r="W11" s="18">
        <v>0.25098684682177258</v>
      </c>
      <c r="X11" s="18">
        <v>0.22820053791154571</v>
      </c>
      <c r="Y11" s="18">
        <v>0.23682216939954959</v>
      </c>
      <c r="Z11" s="18">
        <v>0.19564173283723471</v>
      </c>
      <c r="AA11" s="18">
        <v>0.14711180984023109</v>
      </c>
      <c r="AB11" s="18">
        <v>0.24428646584740529</v>
      </c>
      <c r="AC11" s="18">
        <v>0.20107593500034029</v>
      </c>
      <c r="AD11" s="18">
        <v>0.40281294378716581</v>
      </c>
      <c r="AE11" s="18">
        <v>0.1000718959526829</v>
      </c>
      <c r="AG11" s="18">
        <v>0.23208074424058439</v>
      </c>
      <c r="AH11" s="18">
        <v>0.1957382114587807</v>
      </c>
    </row>
    <row r="12" spans="2:36" ht="32.15" customHeight="1" x14ac:dyDescent="0.35">
      <c r="B12" s="20" t="s">
        <v>377</v>
      </c>
      <c r="C12" s="18">
        <v>9.8028660069853737E-2</v>
      </c>
      <c r="D12" s="18">
        <v>0.1188985905783667</v>
      </c>
      <c r="E12" s="18">
        <v>7.6670952281196941E-2</v>
      </c>
      <c r="G12" s="18">
        <v>9.1537219487893992E-2</v>
      </c>
      <c r="H12" s="18">
        <v>0.1153154966481157</v>
      </c>
      <c r="J12" s="18">
        <v>0.1477719194184785</v>
      </c>
      <c r="K12" s="18">
        <v>5.5136540636662533E-2</v>
      </c>
      <c r="L12" s="18">
        <v>8.0386541218959981E-2</v>
      </c>
      <c r="M12" s="18">
        <v>4.9926635769970418E-2</v>
      </c>
      <c r="N12" s="18">
        <v>4.2508694553992879E-2</v>
      </c>
      <c r="O12" s="18">
        <v>4.9330511441360622E-2</v>
      </c>
      <c r="P12" s="18">
        <v>0.1182259113099349</v>
      </c>
      <c r="Q12" s="18">
        <v>0.19045136755549719</v>
      </c>
      <c r="R12" s="18">
        <v>7.2941148253818922E-2</v>
      </c>
      <c r="S12" s="18">
        <v>9.1409387842991727E-2</v>
      </c>
      <c r="T12" s="18">
        <v>7.1771316639814328E-2</v>
      </c>
      <c r="U12" s="18">
        <v>0.40000000000000008</v>
      </c>
      <c r="W12" s="18">
        <v>7.0841548896814849E-2</v>
      </c>
      <c r="X12" s="18">
        <v>4.1182337495190742E-2</v>
      </c>
      <c r="Y12" s="18">
        <v>0.15941333573060179</v>
      </c>
      <c r="Z12" s="18">
        <v>0.11794001627758061</v>
      </c>
      <c r="AA12" s="18">
        <v>0.14301894567647561</v>
      </c>
      <c r="AB12" s="18">
        <v>0.16152879575076989</v>
      </c>
      <c r="AC12" s="18">
        <v>0.2393215097214795</v>
      </c>
      <c r="AD12" s="18">
        <v>0</v>
      </c>
      <c r="AE12" s="18">
        <v>0.2096799393390103</v>
      </c>
      <c r="AG12" s="18">
        <v>9.7187263785173908E-2</v>
      </c>
      <c r="AH12" s="18">
        <v>0.14342097850238081</v>
      </c>
    </row>
    <row r="13" spans="2:36" ht="46" customHeight="1" x14ac:dyDescent="0.35">
      <c r="B13" s="20" t="s">
        <v>378</v>
      </c>
      <c r="C13" s="18">
        <v>5.525815512127609E-2</v>
      </c>
      <c r="D13" s="18">
        <v>5.211397845990022E-2</v>
      </c>
      <c r="E13" s="18">
        <v>5.9631547494708753E-2</v>
      </c>
      <c r="G13" s="18">
        <v>5.1783798671283437E-2</v>
      </c>
      <c r="H13" s="18">
        <v>6.4510436091476595E-2</v>
      </c>
      <c r="J13" s="18">
        <v>4.5942894112154638E-2</v>
      </c>
      <c r="K13" s="18">
        <v>0</v>
      </c>
      <c r="L13" s="18">
        <v>8.8331518941110743E-2</v>
      </c>
      <c r="M13" s="18">
        <v>7.2138958619945626E-2</v>
      </c>
      <c r="N13" s="18">
        <v>8.0782930193588454E-2</v>
      </c>
      <c r="O13" s="18">
        <v>2.4665255720680311E-2</v>
      </c>
      <c r="P13" s="18">
        <v>4.8015230059402288E-2</v>
      </c>
      <c r="Q13" s="18">
        <v>0.12748938732446519</v>
      </c>
      <c r="R13" s="18">
        <v>5.1597424051629717E-2</v>
      </c>
      <c r="S13" s="18">
        <v>4.9816826324624391E-2</v>
      </c>
      <c r="T13" s="18">
        <v>3.9840311636464447E-2</v>
      </c>
      <c r="U13" s="18">
        <v>0</v>
      </c>
      <c r="W13" s="18">
        <v>6.1494669799734662E-2</v>
      </c>
      <c r="X13" s="18">
        <v>4.7791543001766273E-2</v>
      </c>
      <c r="Y13" s="18">
        <v>5.6791950957185547E-2</v>
      </c>
      <c r="Z13" s="18">
        <v>3.5175805930712789E-2</v>
      </c>
      <c r="AA13" s="18">
        <v>6.6408999619933462E-2</v>
      </c>
      <c r="AB13" s="18">
        <v>5.075017566279711E-2</v>
      </c>
      <c r="AC13" s="18">
        <v>3.9289980298575292E-2</v>
      </c>
      <c r="AD13" s="18">
        <v>0</v>
      </c>
      <c r="AE13" s="18">
        <v>0.1137056783295394</v>
      </c>
      <c r="AG13" s="18">
        <v>5.487864596763093E-2</v>
      </c>
      <c r="AH13" s="18">
        <v>7.7774629746210938E-2</v>
      </c>
    </row>
    <row r="14" spans="2:36" ht="46" customHeight="1" x14ac:dyDescent="0.35">
      <c r="B14" s="20" t="s">
        <v>379</v>
      </c>
      <c r="C14" s="18">
        <v>4.298700575816955E-2</v>
      </c>
      <c r="D14" s="18">
        <v>4.6480921854810779E-2</v>
      </c>
      <c r="E14" s="18">
        <v>3.9850036428560852E-2</v>
      </c>
      <c r="G14" s="18">
        <v>3.1581954754245148E-2</v>
      </c>
      <c r="H14" s="18">
        <v>7.3358885525428019E-2</v>
      </c>
      <c r="J14" s="18">
        <v>9.4383492882685438E-2</v>
      </c>
      <c r="K14" s="18">
        <v>4.0041316194876567E-2</v>
      </c>
      <c r="L14" s="18">
        <v>5.3572295681768939E-2</v>
      </c>
      <c r="M14" s="18">
        <v>2.0176626295615809E-2</v>
      </c>
      <c r="N14" s="18">
        <v>0</v>
      </c>
      <c r="O14" s="18">
        <v>6.1549674017582531E-2</v>
      </c>
      <c r="P14" s="18">
        <v>4.6276692887999578E-2</v>
      </c>
      <c r="Q14" s="18">
        <v>0</v>
      </c>
      <c r="R14" s="18">
        <v>1.8318358509127261E-2</v>
      </c>
      <c r="S14" s="18">
        <v>0.124312898094153</v>
      </c>
      <c r="T14" s="18">
        <v>3.1931005003349867E-2</v>
      </c>
      <c r="U14" s="18">
        <v>0</v>
      </c>
      <c r="W14" s="18">
        <v>2.0207392040385051E-2</v>
      </c>
      <c r="X14" s="18">
        <v>3.8462844347089332E-2</v>
      </c>
      <c r="Y14" s="18">
        <v>9.074100159386593E-2</v>
      </c>
      <c r="Z14" s="18">
        <v>4.2387302864951522E-2</v>
      </c>
      <c r="AA14" s="18">
        <v>0</v>
      </c>
      <c r="AB14" s="18">
        <v>0</v>
      </c>
      <c r="AC14" s="18">
        <v>3.8113882918588533E-2</v>
      </c>
      <c r="AD14" s="18">
        <v>0.2166108411134009</v>
      </c>
      <c r="AE14" s="18">
        <v>0.30240470994940089</v>
      </c>
      <c r="AG14" s="18">
        <v>3.6062436108918357E-2</v>
      </c>
      <c r="AH14" s="18">
        <v>0.27529380647838952</v>
      </c>
    </row>
    <row r="15" spans="2:36" ht="19" customHeight="1" x14ac:dyDescent="0.35">
      <c r="B15" s="20" t="s">
        <v>255</v>
      </c>
      <c r="C15" s="18">
        <v>0.1202266906765786</v>
      </c>
      <c r="D15" s="18">
        <v>9.7149760575335656E-2</v>
      </c>
      <c r="E15" s="18">
        <v>0.1444515685274031</v>
      </c>
      <c r="G15" s="18">
        <v>0.14358701956247449</v>
      </c>
      <c r="H15" s="18">
        <v>5.8017665920625017E-2</v>
      </c>
      <c r="J15" s="18">
        <v>8.1226781805358778E-2</v>
      </c>
      <c r="K15" s="18">
        <v>0.11027308127332509</v>
      </c>
      <c r="L15" s="18">
        <v>0.15378516751521321</v>
      </c>
      <c r="M15" s="18">
        <v>0.116563604319896</v>
      </c>
      <c r="N15" s="18">
        <v>9.3595116798038877E-2</v>
      </c>
      <c r="O15" s="18">
        <v>0.14595553956561361</v>
      </c>
      <c r="P15" s="18">
        <v>0.1346483853178253</v>
      </c>
      <c r="Q15" s="18">
        <v>0.197233611314234</v>
      </c>
      <c r="R15" s="18">
        <v>0.1129355167478255</v>
      </c>
      <c r="S15" s="18">
        <v>4.9816826324624391E-2</v>
      </c>
      <c r="T15" s="18">
        <v>3.1931005003349867E-2</v>
      </c>
      <c r="U15" s="18">
        <v>0</v>
      </c>
      <c r="W15" s="18">
        <v>0.18432787540052581</v>
      </c>
      <c r="X15" s="18">
        <v>0.12742595405046289</v>
      </c>
      <c r="Y15" s="18">
        <v>7.4938434183767486E-2</v>
      </c>
      <c r="Z15" s="18">
        <v>5.0913119742131328E-2</v>
      </c>
      <c r="AA15" s="18">
        <v>3.1067852927644801E-2</v>
      </c>
      <c r="AB15" s="18">
        <v>0</v>
      </c>
      <c r="AC15" s="18">
        <v>0</v>
      </c>
      <c r="AD15" s="18">
        <v>0</v>
      </c>
      <c r="AE15" s="18">
        <v>5.6738404456244632E-2</v>
      </c>
      <c r="AG15" s="18">
        <v>0.1234259007758865</v>
      </c>
      <c r="AH15" s="18">
        <v>3.8809041587053221E-2</v>
      </c>
    </row>
    <row r="16" spans="2:36" ht="19" customHeight="1" x14ac:dyDescent="0.35">
      <c r="B16" s="20" t="s">
        <v>66</v>
      </c>
      <c r="C16" s="18">
        <v>5.6203432205032357E-2</v>
      </c>
      <c r="D16" s="18">
        <v>5.7734592151235928E-2</v>
      </c>
      <c r="E16" s="18">
        <v>5.0169050396628972E-2</v>
      </c>
      <c r="G16" s="18">
        <v>5.9662190405022977E-2</v>
      </c>
      <c r="H16" s="18">
        <v>4.699268968770496E-2</v>
      </c>
      <c r="J16" s="18">
        <v>0.1003265314178924</v>
      </c>
      <c r="K16" s="18">
        <v>2.756827031833127E-2</v>
      </c>
      <c r="L16" s="18">
        <v>4.8951149328373182E-2</v>
      </c>
      <c r="M16" s="18">
        <v>4.2591128407119837E-2</v>
      </c>
      <c r="N16" s="18">
        <v>8.9732210015781952E-2</v>
      </c>
      <c r="O16" s="18">
        <v>0.10884419070047489</v>
      </c>
      <c r="P16" s="18">
        <v>3.5974609210967637E-2</v>
      </c>
      <c r="Q16" s="18">
        <v>5.5479049745544871E-2</v>
      </c>
      <c r="R16" s="18">
        <v>5.3442985714461017E-2</v>
      </c>
      <c r="S16" s="18">
        <v>4.5704693921495863E-2</v>
      </c>
      <c r="T16" s="18">
        <v>3.1931005003349867E-2</v>
      </c>
      <c r="U16" s="18">
        <v>8.8979850163809091E-2</v>
      </c>
      <c r="W16" s="18">
        <v>7.7909843926957004E-2</v>
      </c>
      <c r="X16" s="18">
        <v>6.0031009678632639E-2</v>
      </c>
      <c r="Y16" s="18">
        <v>1.9237780575070761E-2</v>
      </c>
      <c r="Z16" s="18">
        <v>7.4211016728158316E-2</v>
      </c>
      <c r="AA16" s="18">
        <v>2.628581140483402E-2</v>
      </c>
      <c r="AB16" s="18">
        <v>0</v>
      </c>
      <c r="AC16" s="18">
        <v>3.7995283649251067E-2</v>
      </c>
      <c r="AD16" s="18">
        <v>0</v>
      </c>
      <c r="AE16" s="18">
        <v>0</v>
      </c>
      <c r="AG16" s="18">
        <v>5.8258945963909237E-2</v>
      </c>
      <c r="AH16" s="18">
        <v>0</v>
      </c>
    </row>
    <row r="18" spans="2:2" x14ac:dyDescent="0.35">
      <c r="B18" t="s">
        <v>380</v>
      </c>
    </row>
    <row r="19" spans="2:2" x14ac:dyDescent="0.35">
      <c r="B19" t="s">
        <v>11</v>
      </c>
    </row>
    <row r="21" spans="2:2" x14ac:dyDescent="0.35">
      <c r="B21" s="5" t="str">
        <f>HYPERLINK("#Contents!A1", "Return to Contents")</f>
        <v>Return to Contents</v>
      </c>
    </row>
  </sheetData>
  <mergeCells count="6">
    <mergeCell ref="J5:U5"/>
    <mergeCell ref="D5:E5"/>
    <mergeCell ref="G5:H5"/>
    <mergeCell ref="D2:AJ2"/>
    <mergeCell ref="W5:AE5"/>
    <mergeCell ref="AG5:AH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141</vt:i4>
      </vt:variant>
    </vt:vector>
  </HeadingPairs>
  <TitlesOfParts>
    <vt:vector size="14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Robert Ward</cp:lastModifiedBy>
  <cp:revision/>
  <dcterms:created xsi:type="dcterms:W3CDTF">2026-09-29T13:08:23Z</dcterms:created>
  <dcterms:modified xsi:type="dcterms:W3CDTF">2026-10-15T14:49:08Z</dcterms:modified>
  <cp:category/>
  <cp:contentStatus/>
</cp:coreProperties>
</file>